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ca.vitkovic\Documents\PRORAČUN 2023\OBRAČUN PRORAČUNA\Godišnji obr\ZA GV\"/>
    </mc:Choice>
  </mc:AlternateContent>
  <xr:revisionPtr revIDLastSave="0" documentId="13_ncr:1_{640A6EC5-A240-4BA2-A8F7-6C09815EA4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d Novska-kredit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5" i="4" l="1"/>
  <c r="AB69" i="4"/>
  <c r="AB68" i="4"/>
  <c r="AB67" i="4"/>
  <c r="AB66" i="4"/>
  <c r="AB65" i="4"/>
  <c r="Z68" i="4"/>
  <c r="Z67" i="4"/>
  <c r="Z66" i="4"/>
  <c r="Z65" i="4"/>
  <c r="Z69" i="4" s="1"/>
  <c r="X68" i="4"/>
  <c r="X67" i="4"/>
  <c r="X69" i="4" s="1"/>
  <c r="X66" i="4"/>
  <c r="X65" i="4"/>
  <c r="V68" i="4"/>
  <c r="V67" i="4"/>
  <c r="V69" i="4" s="1"/>
  <c r="V66" i="4"/>
  <c r="V65" i="4"/>
  <c r="T65" i="4"/>
  <c r="T69" i="4"/>
  <c r="T68" i="4"/>
  <c r="T67" i="4"/>
  <c r="T66" i="4"/>
  <c r="R68" i="4"/>
  <c r="R67" i="4"/>
  <c r="R66" i="4"/>
  <c r="R65" i="4"/>
  <c r="R69" i="4" s="1"/>
  <c r="P68" i="4"/>
  <c r="P67" i="4"/>
  <c r="P66" i="4"/>
  <c r="P65" i="4"/>
  <c r="P69" i="4" s="1"/>
  <c r="N68" i="4"/>
  <c r="N67" i="4"/>
  <c r="N66" i="4"/>
  <c r="N65" i="4"/>
  <c r="N69" i="4" s="1"/>
  <c r="L68" i="4"/>
  <c r="L67" i="4"/>
  <c r="L66" i="4"/>
  <c r="L65" i="4"/>
  <c r="L69" i="4" s="1"/>
  <c r="J68" i="4"/>
  <c r="J67" i="4"/>
  <c r="J66" i="4"/>
  <c r="J65" i="4"/>
  <c r="AB32" i="4"/>
  <c r="AB31" i="4"/>
  <c r="AB30" i="4"/>
  <c r="Z41" i="4"/>
  <c r="Z40" i="4"/>
  <c r="Z39" i="4"/>
  <c r="Z38" i="4"/>
  <c r="Z37" i="4"/>
  <c r="Z36" i="4"/>
  <c r="Z35" i="4"/>
  <c r="Z34" i="4"/>
  <c r="Z33" i="4"/>
  <c r="Z32" i="4"/>
  <c r="Z31" i="4"/>
  <c r="Z30" i="4"/>
  <c r="X41" i="4"/>
  <c r="X40" i="4"/>
  <c r="X39" i="4"/>
  <c r="X38" i="4"/>
  <c r="X37" i="4"/>
  <c r="X36" i="4"/>
  <c r="X35" i="4"/>
  <c r="X34" i="4"/>
  <c r="X33" i="4"/>
  <c r="X32" i="4"/>
  <c r="X31" i="4"/>
  <c r="X30" i="4"/>
  <c r="V41" i="4"/>
  <c r="V40" i="4"/>
  <c r="V39" i="4"/>
  <c r="V38" i="4"/>
  <c r="V37" i="4"/>
  <c r="V36" i="4"/>
  <c r="V35" i="4"/>
  <c r="V34" i="4"/>
  <c r="V33" i="4"/>
  <c r="V32" i="4"/>
  <c r="V31" i="4"/>
  <c r="V30" i="4"/>
  <c r="T41" i="4"/>
  <c r="T40" i="4"/>
  <c r="T39" i="4"/>
  <c r="T38" i="4"/>
  <c r="T37" i="4"/>
  <c r="T36" i="4"/>
  <c r="T35" i="4"/>
  <c r="T34" i="4"/>
  <c r="T33" i="4"/>
  <c r="T32" i="4"/>
  <c r="T31" i="4"/>
  <c r="T30" i="4"/>
  <c r="R41" i="4"/>
  <c r="R40" i="4"/>
  <c r="R39" i="4"/>
  <c r="R38" i="4"/>
  <c r="R37" i="4"/>
  <c r="R36" i="4"/>
  <c r="R35" i="4"/>
  <c r="R34" i="4"/>
  <c r="R33" i="4"/>
  <c r="R32" i="4"/>
  <c r="R31" i="4"/>
  <c r="R30" i="4"/>
  <c r="P32" i="4"/>
  <c r="P33" i="4"/>
  <c r="P34" i="4"/>
  <c r="P35" i="4"/>
  <c r="P36" i="4"/>
  <c r="P37" i="4"/>
  <c r="P38" i="4"/>
  <c r="P39" i="4"/>
  <c r="P40" i="4"/>
  <c r="P41" i="4"/>
  <c r="P31" i="4"/>
  <c r="P30" i="4"/>
  <c r="N32" i="4"/>
  <c r="N33" i="4"/>
  <c r="N34" i="4"/>
  <c r="N35" i="4"/>
  <c r="N36" i="4"/>
  <c r="N37" i="4"/>
  <c r="N38" i="4"/>
  <c r="N39" i="4"/>
  <c r="N40" i="4"/>
  <c r="N41" i="4"/>
  <c r="N31" i="4"/>
  <c r="N30" i="4"/>
  <c r="J32" i="4"/>
  <c r="J33" i="4"/>
  <c r="J34" i="4"/>
  <c r="J35" i="4"/>
  <c r="J36" i="4"/>
  <c r="J37" i="4"/>
  <c r="J38" i="4"/>
  <c r="J39" i="4"/>
  <c r="J40" i="4"/>
  <c r="J41" i="4"/>
  <c r="J31" i="4"/>
  <c r="J30" i="4"/>
  <c r="L32" i="4"/>
  <c r="L33" i="4"/>
  <c r="L34" i="4"/>
  <c r="L35" i="4"/>
  <c r="L36" i="4"/>
  <c r="L37" i="4"/>
  <c r="L38" i="4"/>
  <c r="L39" i="4"/>
  <c r="L40" i="4"/>
  <c r="L41" i="4"/>
  <c r="L31" i="4"/>
  <c r="L30" i="4"/>
  <c r="G58" i="4"/>
  <c r="AB42" i="4" l="1"/>
  <c r="V42" i="4"/>
  <c r="X42" i="4"/>
  <c r="R42" i="4"/>
  <c r="Z42" i="4"/>
  <c r="T42" i="4"/>
  <c r="P42" i="4"/>
  <c r="L42" i="4"/>
  <c r="N42" i="4"/>
  <c r="J42" i="4"/>
</calcChain>
</file>

<file path=xl/sharedStrings.xml><?xml version="1.0" encoding="utf-8"?>
<sst xmlns="http://schemas.openxmlformats.org/spreadsheetml/2006/main" count="267" uniqueCount="181">
  <si>
    <t>Grad Novska</t>
  </si>
  <si>
    <t>Trg dr. Franje Tuđmana 2</t>
  </si>
  <si>
    <t>44330 Novska</t>
  </si>
  <si>
    <t>OIB: 09112913581</t>
  </si>
  <si>
    <t xml:space="preserve">U k u p n o </t>
  </si>
  <si>
    <t>Redni broj</t>
  </si>
  <si>
    <t>1.</t>
  </si>
  <si>
    <t>Vrsta kredita/zajma</t>
  </si>
  <si>
    <t>Ugovorena valuta i iznos</t>
  </si>
  <si>
    <t>Naziv pravne osobe davatelja kredita/zajma</t>
  </si>
  <si>
    <t>Otplata glavnice</t>
  </si>
  <si>
    <t>EUR 1.427.965,36</t>
  </si>
  <si>
    <t>Privredna banka Zagreb d.d.</t>
  </si>
  <si>
    <t>Kamate po datumu dospijeća za 2021.*</t>
  </si>
  <si>
    <t>Kamate po datumu dospijeća za 2022.*</t>
  </si>
  <si>
    <t>Kamate po datumu dospijeća za 2023.*</t>
  </si>
  <si>
    <t>Kamate plaćene u tekućoj godini</t>
  </si>
  <si>
    <t>Glavnica kredita/zajma po datumu dospijeća za 2022.*</t>
  </si>
  <si>
    <t>Glavnica kredita/zajma po datumu dospijeća za 2023.*</t>
  </si>
  <si>
    <t>3.</t>
  </si>
  <si>
    <t>Hrvatska poštanska banka d.d. Zagreb</t>
  </si>
  <si>
    <t>4.</t>
  </si>
  <si>
    <t>Ministarstvo financija RH</t>
  </si>
  <si>
    <t>Beskamatni zajam u visini poreza na dohodak, prireza porezu na dohodak i doprinosa čije je plaćanje odgođeno i/ili je odobrena obročna otplata</t>
  </si>
  <si>
    <t>2.1.</t>
  </si>
  <si>
    <t>2.2.</t>
  </si>
  <si>
    <t>2.3.</t>
  </si>
  <si>
    <t>Državni proračun RH</t>
  </si>
  <si>
    <t>5.</t>
  </si>
  <si>
    <t>Tuzemni dugoročni krediti i zajmovi (rekonstrukcija i dogradnja postojeće zgrade hotela Knopp)</t>
  </si>
  <si>
    <t>Glavnica kredita/zajma po datumu dospijeća za 2024.</t>
  </si>
  <si>
    <t>Glavnica kredita/zajma po datumu dospijeća za 2025.</t>
  </si>
  <si>
    <t>Glavnica kredita/zajma po datumu dospijeća za 2026.</t>
  </si>
  <si>
    <t>Glavnica kredita/zajma po datumu dospijeća za 2027.</t>
  </si>
  <si>
    <t>Glavnica kredita/zajma po datumu dospijeća za 2028.</t>
  </si>
  <si>
    <t>Glavnica kredita/zajma po datumu dospijeća za 2029.</t>
  </si>
  <si>
    <t>Glavnica kredita/zajma po datumu dospijeća za 2030.</t>
  </si>
  <si>
    <t>Glavnica kredita/zajma po datumu dospijeća za 2031.</t>
  </si>
  <si>
    <t>Glavnica kredita/zajma po datumu dospijeća za 2032.</t>
  </si>
  <si>
    <t>Tuzemni dugoročni krediti i zajmovi (kupnja poslovne zgrade)</t>
  </si>
  <si>
    <t>Kamate po datumu dospijeća za 2024.</t>
  </si>
  <si>
    <t>Kamate po datumu dospijeća za 2025.</t>
  </si>
  <si>
    <t>Kamate po datumu dospijeća za 2026.</t>
  </si>
  <si>
    <t>Kamate po datumu dospijeća za 2027.</t>
  </si>
  <si>
    <t>Kamate po datumu dospijeća za 2028.</t>
  </si>
  <si>
    <t>Kamate po datumu dospijeća za 2029.</t>
  </si>
  <si>
    <t>Kamate po datumu dospijeća za 2030.</t>
  </si>
  <si>
    <t>Kamate po datumu dospijeća za 2031.</t>
  </si>
  <si>
    <t>Kamate po datumu dospijeća za 2032.</t>
  </si>
  <si>
    <t>Ukupno 1.</t>
  </si>
  <si>
    <t>2.</t>
  </si>
  <si>
    <t>Hrvatska poštanska banka d.d.</t>
  </si>
  <si>
    <t>31.03.                                                                                    --</t>
  </si>
  <si>
    <t>30.06.                                                                                    --</t>
  </si>
  <si>
    <t>Ukupno 2.</t>
  </si>
  <si>
    <t>Tuzemni dugoročni krediti i zajmovi (spojna cesta)</t>
  </si>
  <si>
    <t>Tuzemni kratkoročni krediti i zajmovi (prekoračenje po poslovnom računu)</t>
  </si>
  <si>
    <t xml:space="preserve">Tuzemni dugoročni krediti i zajmovi </t>
  </si>
  <si>
    <t xml:space="preserve">30.09.                                                               </t>
  </si>
  <si>
    <t xml:space="preserve">31.12.                                                               </t>
  </si>
  <si>
    <t>30.06.                    7.648,65 kn</t>
  </si>
  <si>
    <t>31.03.                                   --</t>
  </si>
  <si>
    <t>30.06.                                   --</t>
  </si>
  <si>
    <t xml:space="preserve">30.09.                                   --          </t>
  </si>
  <si>
    <t>Ukupno 3.</t>
  </si>
  <si>
    <t>Ukupno 4.</t>
  </si>
  <si>
    <t>3.**</t>
  </si>
  <si>
    <t>31.03.                                        25.935,76 kn</t>
  </si>
  <si>
    <t>30.06.                                        26.005,39 kn</t>
  </si>
  <si>
    <t>30.09.                                        25.630,77 kn</t>
  </si>
  <si>
    <t>31.12.                                        24.965,58 kn</t>
  </si>
  <si>
    <t>31.03.                           23.774,44 kn</t>
  </si>
  <si>
    <t>30.06.                           23.383,01 kn</t>
  </si>
  <si>
    <t>30.09.                           22.979,56 kn</t>
  </si>
  <si>
    <t>31.12                            22.314,35 kn</t>
  </si>
  <si>
    <t>31.03.                                     21.358,35 kn</t>
  </si>
  <si>
    <t>30.06.                                     20.703,89 kn</t>
  </si>
  <si>
    <t>30.09.                                     20.272,81 kn</t>
  </si>
  <si>
    <t>31.12.                                     19.609,42 kn</t>
  </si>
  <si>
    <t>31.03.                                 18.586,71 kn</t>
  </si>
  <si>
    <t>30.06.                                  18.138,22 kn</t>
  </si>
  <si>
    <t>30.09.                                  17.677,14 kn</t>
  </si>
  <si>
    <t>31.12.                                  17.011,94 kn</t>
  </si>
  <si>
    <t>31.03.                                       15.993,71 kn</t>
  </si>
  <si>
    <t>30.06.                                       15.515,82 kn</t>
  </si>
  <si>
    <t>30.09.                                       15.025,93 kn</t>
  </si>
  <si>
    <t>31.12.                                       14.360,73 kn</t>
  </si>
  <si>
    <t>31.03.                               13.400,14 kn</t>
  </si>
  <si>
    <t>30.06.                               12.893,44 kn</t>
  </si>
  <si>
    <t>30.09.                               12.374,72 kn</t>
  </si>
  <si>
    <t>31.12.                               11.709,51 kn</t>
  </si>
  <si>
    <t>30.06.                                       10.242,98 kn</t>
  </si>
  <si>
    <t>31.03.                                       10.897,12 kn</t>
  </si>
  <si>
    <t>30.09.                                         9.696,94 kn</t>
  </si>
  <si>
    <t>31.12.                                          9.003,55 kn</t>
  </si>
  <si>
    <t>31.03.                    8.212,73 kn</t>
  </si>
  <si>
    <t>30.09.                    7.072,30 kn</t>
  </si>
  <si>
    <t>31.12.                    6.407,10 kn</t>
  </si>
  <si>
    <t>31.03.                          5.619,41 kn</t>
  </si>
  <si>
    <t>30.06.                          5.026,25 kn</t>
  </si>
  <si>
    <t>30.09.                          4.421,08 kn</t>
  </si>
  <si>
    <t>31.12.                          3.755,87 kn</t>
  </si>
  <si>
    <t>31.03.                        3.025,84 kn</t>
  </si>
  <si>
    <t>30.06.                        2.403,87 kn</t>
  </si>
  <si>
    <t>30.09.                        1.769,88 kn</t>
  </si>
  <si>
    <t>31.12.                        1.104,67 kn</t>
  </si>
  <si>
    <t>30.06.                         0,00 kn</t>
  </si>
  <si>
    <t>30.09.                         0,00 kn</t>
  </si>
  <si>
    <t>31.12.                         0,00 kn</t>
  </si>
  <si>
    <t>Obveza za povrat namirenja nedostajućih sredstava za povrat poreza na dohodak i prireza porezu na dohodak po godišnjoj prijavi za 2021. godinu</t>
  </si>
  <si>
    <t>EUR 1.427.965,36 (iskorišteni iznos kredita HRK 10.721.635,15)</t>
  </si>
  <si>
    <t xml:space="preserve">                </t>
  </si>
  <si>
    <t xml:space="preserve">                       </t>
  </si>
  <si>
    <t>Stanje obveza po kratkoročnim i dugoročnim kreditima na dan 31.12.2023. godine (otplata glavnice)</t>
  </si>
  <si>
    <t>Stanje obveza po kratkoročnim i dugoročnim kreditima na dan 31.12.2023. godine (otplata kamata)</t>
  </si>
  <si>
    <t xml:space="preserve">Stanje glavnice na dan 31.12.2023. </t>
  </si>
  <si>
    <t>Stanje glavnice na dan 1.1.2023.</t>
  </si>
  <si>
    <t>Obveza za povrat namirenja nedostajućih sredstava za povrat poreza na dohodak i prireza porezu na dohodak po godišnjoj prijavi za 2022. godinu</t>
  </si>
  <si>
    <t xml:space="preserve">31.01.                                           </t>
  </si>
  <si>
    <t xml:space="preserve">28.02.                                            </t>
  </si>
  <si>
    <t xml:space="preserve">    31.03.                                            </t>
  </si>
  <si>
    <t xml:space="preserve">      31.05.                        8.617,47</t>
  </si>
  <si>
    <t xml:space="preserve">     30.04.                         8.617,47</t>
  </si>
  <si>
    <t xml:space="preserve">      30.06.                        8.617,47</t>
  </si>
  <si>
    <t xml:space="preserve">      31.07.                        8.617,47</t>
  </si>
  <si>
    <t xml:space="preserve">      30.08.                        8.617,47</t>
  </si>
  <si>
    <t xml:space="preserve">      31.10.                        8.617,47</t>
  </si>
  <si>
    <t xml:space="preserve">      30.09.                        8.617,47</t>
  </si>
  <si>
    <t xml:space="preserve">      30.11.                        8.617,47</t>
  </si>
  <si>
    <t xml:space="preserve">      31.12.                        8.617,47</t>
  </si>
  <si>
    <t>Stanje kamata na dan 1.1.2023.</t>
  </si>
  <si>
    <t xml:space="preserve">Stanje kamata na dan 31.12.2023. </t>
  </si>
  <si>
    <t>31.03.                             1.317,30</t>
  </si>
  <si>
    <t>30.06.                                998,95</t>
  </si>
  <si>
    <t>30.09.                                673,29</t>
  </si>
  <si>
    <t>31.12.                                336,64</t>
  </si>
  <si>
    <t>31.12.                                           1.683,22</t>
  </si>
  <si>
    <t>31.12.                                   --</t>
  </si>
  <si>
    <t xml:space="preserve">31.01.                        </t>
  </si>
  <si>
    <t xml:space="preserve">28.02.               </t>
  </si>
  <si>
    <t xml:space="preserve">31.03.                      </t>
  </si>
  <si>
    <t xml:space="preserve">30.04.                      </t>
  </si>
  <si>
    <t xml:space="preserve">31.05.                       </t>
  </si>
  <si>
    <t xml:space="preserve">30.06.              </t>
  </si>
  <si>
    <t xml:space="preserve">31.07.                      </t>
  </si>
  <si>
    <t xml:space="preserve">31.08.               </t>
  </si>
  <si>
    <t xml:space="preserve">30.09.           </t>
  </si>
  <si>
    <t xml:space="preserve">31.10.                       </t>
  </si>
  <si>
    <t xml:space="preserve">30.11.                       </t>
  </si>
  <si>
    <t xml:space="preserve">31.12.                       </t>
  </si>
  <si>
    <t xml:space="preserve">   31.01.                                        </t>
  </si>
  <si>
    <t xml:space="preserve">28.02.                                        </t>
  </si>
  <si>
    <t xml:space="preserve">31.03.                                       </t>
  </si>
  <si>
    <t xml:space="preserve">30.04.                                        </t>
  </si>
  <si>
    <t xml:space="preserve">31.05.                                     </t>
  </si>
  <si>
    <t xml:space="preserve">31.07.                                         </t>
  </si>
  <si>
    <t xml:space="preserve">30.06.                                         </t>
  </si>
  <si>
    <t xml:space="preserve">31.08.                                        </t>
  </si>
  <si>
    <t xml:space="preserve">30.09.                                        </t>
  </si>
  <si>
    <t xml:space="preserve">31.10.                                        </t>
  </si>
  <si>
    <t xml:space="preserve">30.11.                                         </t>
  </si>
  <si>
    <t xml:space="preserve">31.12.                                         </t>
  </si>
  <si>
    <t xml:space="preserve">31.01.                       </t>
  </si>
  <si>
    <t xml:space="preserve">28.02.                    </t>
  </si>
  <si>
    <t xml:space="preserve">31.03.                       </t>
  </si>
  <si>
    <t xml:space="preserve">30.04.                       </t>
  </si>
  <si>
    <t xml:space="preserve">30.06.                       </t>
  </si>
  <si>
    <t xml:space="preserve">31.08.                      </t>
  </si>
  <si>
    <t xml:space="preserve">31.07.                       </t>
  </si>
  <si>
    <t xml:space="preserve">30.09.                      </t>
  </si>
  <si>
    <t xml:space="preserve">31.01.                      </t>
  </si>
  <si>
    <t xml:space="preserve">28.02.                       </t>
  </si>
  <si>
    <t xml:space="preserve">31.03.                        </t>
  </si>
  <si>
    <t xml:space="preserve">31.08.                     </t>
  </si>
  <si>
    <t xml:space="preserve">30.09.                       </t>
  </si>
  <si>
    <t xml:space="preserve">31.10.                     </t>
  </si>
  <si>
    <t xml:space="preserve">31.12.                      </t>
  </si>
  <si>
    <t xml:space="preserve">31.01.                         </t>
  </si>
  <si>
    <t xml:space="preserve">28.02.                         </t>
  </si>
  <si>
    <t xml:space="preserve">31.03.                         </t>
  </si>
  <si>
    <t>31.03.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</si>
</sst>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kn&quot;;[Red]\-#,##0.00\ &quot;kn&quot;"/>
    <numFmt numFmtId="164" formatCode="#,##0.00\ &quot;kn&quot;"/>
    <numFmt numFmtId="165" formatCode="#,##0.00\ [$€-41A]"/>
    <numFmt numFmtId="166" formatCode="#,##0.00\ [$€-41A];[Red]\-#,##0.00\ [$€-41A]"/>
    <numFmt numFmtId="167" formatCode="#,##0.00\ _k_n;[Red]\-#,##0.00\ _k_n"/>
    <numFmt numFmtId="168" formatCode="#,##0.00\ _k_n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indexed="8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indexed="8"/>
      </top>
      <bottom style="double">
        <color auto="1"/>
      </bottom>
      <diagonal/>
    </border>
    <border>
      <left/>
      <right style="thin">
        <color auto="1"/>
      </right>
      <top style="double">
        <color indexed="8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3" xfId="0" applyFill="1" applyBorder="1" applyAlignment="1">
      <alignment horizontal="center" vertical="center" wrapText="1"/>
    </xf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2" borderId="5" xfId="0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2" borderId="9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/>
    <xf numFmtId="0" fontId="3" fillId="3" borderId="13" xfId="0" applyFont="1" applyFill="1" applyBorder="1" applyAlignment="1">
      <alignment vertical="center"/>
    </xf>
    <xf numFmtId="0" fontId="0" fillId="0" borderId="16" xfId="0" applyBorder="1"/>
    <xf numFmtId="0" fontId="6" fillId="3" borderId="12" xfId="0" applyFont="1" applyFill="1" applyBorder="1" applyAlignment="1">
      <alignment horizontal="left" vertical="center" wrapText="1"/>
    </xf>
    <xf numFmtId="0" fontId="3" fillId="0" borderId="0" xfId="0" applyFont="1"/>
    <xf numFmtId="164" fontId="7" fillId="5" borderId="14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top" wrapText="1"/>
    </xf>
    <xf numFmtId="8" fontId="5" fillId="0" borderId="1" xfId="0" applyNumberFormat="1" applyFont="1" applyBorder="1" applyAlignment="1">
      <alignment vertical="top" wrapText="1"/>
    </xf>
    <xf numFmtId="164" fontId="6" fillId="5" borderId="14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>
      <alignment vertical="center" wrapText="1"/>
    </xf>
    <xf numFmtId="164" fontId="5" fillId="0" borderId="15" xfId="0" applyNumberFormat="1" applyFont="1" applyBorder="1" applyAlignment="1">
      <alignment vertical="top" wrapText="1"/>
    </xf>
    <xf numFmtId="8" fontId="5" fillId="0" borderId="15" xfId="0" applyNumberFormat="1" applyFont="1" applyBorder="1" applyAlignment="1">
      <alignment vertical="top" wrapText="1"/>
    </xf>
    <xf numFmtId="0" fontId="3" fillId="3" borderId="24" xfId="0" applyFont="1" applyFill="1" applyBorder="1" applyAlignment="1">
      <alignment vertical="center"/>
    </xf>
    <xf numFmtId="164" fontId="7" fillId="5" borderId="25" xfId="0" applyNumberFormat="1" applyFont="1" applyFill="1" applyBorder="1" applyAlignment="1" applyProtection="1">
      <alignment horizontal="right" vertical="center" shrinkToFit="1"/>
      <protection hidden="1"/>
    </xf>
    <xf numFmtId="164" fontId="6" fillId="5" borderId="25" xfId="0" applyNumberFormat="1" applyFont="1" applyFill="1" applyBorder="1" applyAlignment="1" applyProtection="1">
      <alignment horizontal="right" vertical="center" shrinkToFit="1"/>
      <protection hidden="1"/>
    </xf>
    <xf numFmtId="164" fontId="5" fillId="0" borderId="28" xfId="0" applyNumberFormat="1" applyFont="1" applyBorder="1" applyAlignment="1">
      <alignment vertical="top" wrapText="1"/>
    </xf>
    <xf numFmtId="164" fontId="6" fillId="5" borderId="29" xfId="0" applyNumberFormat="1" applyFont="1" applyFill="1" applyBorder="1" applyAlignment="1" applyProtection="1">
      <alignment horizontal="right" vertical="center" shrinkToFit="1"/>
      <protection hidden="1"/>
    </xf>
    <xf numFmtId="8" fontId="5" fillId="0" borderId="15" xfId="0" applyNumberFormat="1" applyFont="1" applyBorder="1" applyAlignment="1">
      <alignment vertical="center" wrapText="1"/>
    </xf>
    <xf numFmtId="8" fontId="5" fillId="0" borderId="30" xfId="0" applyNumberFormat="1" applyFont="1" applyBorder="1" applyAlignment="1">
      <alignment vertical="top" wrapText="1"/>
    </xf>
    <xf numFmtId="8" fontId="5" fillId="0" borderId="10" xfId="0" applyNumberFormat="1" applyFont="1" applyBorder="1" applyAlignment="1">
      <alignment vertical="top" wrapText="1"/>
    </xf>
    <xf numFmtId="0" fontId="2" fillId="0" borderId="17" xfId="0" applyFont="1" applyBorder="1" applyAlignment="1">
      <alignment vertical="center"/>
    </xf>
    <xf numFmtId="164" fontId="6" fillId="5" borderId="32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3" borderId="35" xfId="0" applyFont="1" applyFill="1" applyBorder="1" applyAlignment="1">
      <alignment vertical="center"/>
    </xf>
    <xf numFmtId="8" fontId="3" fillId="3" borderId="35" xfId="0" applyNumberFormat="1" applyFont="1" applyFill="1" applyBorder="1" applyAlignment="1">
      <alignment vertical="center"/>
    </xf>
    <xf numFmtId="164" fontId="7" fillId="4" borderId="30" xfId="0" applyNumberFormat="1" applyFont="1" applyFill="1" applyBorder="1" applyAlignment="1">
      <alignment vertical="center" wrapText="1"/>
    </xf>
    <xf numFmtId="0" fontId="0" fillId="3" borderId="34" xfId="0" applyFill="1" applyBorder="1"/>
    <xf numFmtId="0" fontId="0" fillId="3" borderId="32" xfId="0" applyFill="1" applyBorder="1"/>
    <xf numFmtId="0" fontId="3" fillId="3" borderId="32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vertical="center"/>
    </xf>
    <xf numFmtId="8" fontId="3" fillId="3" borderId="32" xfId="0" applyNumberFormat="1" applyFont="1" applyFill="1" applyBorder="1" applyAlignment="1">
      <alignment vertical="center"/>
    </xf>
    <xf numFmtId="8" fontId="3" fillId="3" borderId="32" xfId="0" applyNumberFormat="1" applyFont="1" applyFill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8" fontId="2" fillId="0" borderId="23" xfId="0" applyNumberFormat="1" applyFont="1" applyBorder="1" applyAlignment="1">
      <alignment vertical="center"/>
    </xf>
    <xf numFmtId="8" fontId="2" fillId="6" borderId="16" xfId="0" applyNumberFormat="1" applyFont="1" applyFill="1" applyBorder="1" applyAlignment="1">
      <alignment vertical="center"/>
    </xf>
    <xf numFmtId="8" fontId="3" fillId="3" borderId="43" xfId="0" applyNumberFormat="1" applyFont="1" applyFill="1" applyBorder="1" applyAlignment="1">
      <alignment vertical="center"/>
    </xf>
    <xf numFmtId="8" fontId="9" fillId="0" borderId="44" xfId="0" applyNumberFormat="1" applyFont="1" applyBorder="1" applyAlignment="1">
      <alignment vertical="center"/>
    </xf>
    <xf numFmtId="0" fontId="4" fillId="6" borderId="45" xfId="0" applyFont="1" applyFill="1" applyBorder="1"/>
    <xf numFmtId="164" fontId="5" fillId="6" borderId="4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8" fontId="2" fillId="0" borderId="6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0" fillId="0" borderId="51" xfId="0" applyBorder="1" applyAlignment="1">
      <alignment horizontal="center" vertical="center" wrapText="1"/>
    </xf>
    <xf numFmtId="8" fontId="2" fillId="0" borderId="30" xfId="0" applyNumberFormat="1" applyFont="1" applyBorder="1" applyAlignment="1">
      <alignment horizontal="right" vertical="center" wrapText="1"/>
    </xf>
    <xf numFmtId="0" fontId="2" fillId="0" borderId="30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8" fontId="3" fillId="3" borderId="10" xfId="0" applyNumberFormat="1" applyFont="1" applyFill="1" applyBorder="1" applyAlignment="1">
      <alignment horizontal="right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2" fillId="0" borderId="30" xfId="0" applyFont="1" applyBorder="1" applyAlignment="1">
      <alignment horizontal="left" vertical="center"/>
    </xf>
    <xf numFmtId="0" fontId="2" fillId="0" borderId="47" xfId="0" applyFont="1" applyBorder="1" applyAlignment="1">
      <alignment vertical="center" wrapText="1"/>
    </xf>
    <xf numFmtId="8" fontId="2" fillId="0" borderId="30" xfId="0" applyNumberFormat="1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0" fillId="3" borderId="33" xfId="0" applyFill="1" applyBorder="1"/>
    <xf numFmtId="0" fontId="3" fillId="3" borderId="32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left" vertical="center" wrapText="1"/>
    </xf>
    <xf numFmtId="8" fontId="3" fillId="3" borderId="32" xfId="0" applyNumberFormat="1" applyFont="1" applyFill="1" applyBorder="1" applyAlignment="1">
      <alignment horizontal="right" vertical="center" wrapText="1"/>
    </xf>
    <xf numFmtId="8" fontId="3" fillId="3" borderId="52" xfId="0" applyNumberFormat="1" applyFont="1" applyFill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3" borderId="54" xfId="0" applyFill="1" applyBorder="1"/>
    <xf numFmtId="0" fontId="3" fillId="3" borderId="48" xfId="0" applyFont="1" applyFill="1" applyBorder="1" applyAlignment="1">
      <alignment vertical="center"/>
    </xf>
    <xf numFmtId="164" fontId="7" fillId="0" borderId="20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8" fontId="5" fillId="7" borderId="1" xfId="0" applyNumberFormat="1" applyFont="1" applyFill="1" applyBorder="1" applyAlignment="1">
      <alignment vertical="top" wrapText="1"/>
    </xf>
    <xf numFmtId="8" fontId="9" fillId="7" borderId="44" xfId="0" applyNumberFormat="1" applyFont="1" applyFill="1" applyBorder="1" applyAlignment="1">
      <alignment vertical="center"/>
    </xf>
    <xf numFmtId="164" fontId="7" fillId="7" borderId="19" xfId="0" applyNumberFormat="1" applyFont="1" applyFill="1" applyBorder="1" applyAlignment="1">
      <alignment vertical="center" wrapText="1"/>
    </xf>
    <xf numFmtId="164" fontId="5" fillId="7" borderId="45" xfId="0" applyNumberFormat="1" applyFont="1" applyFill="1" applyBorder="1" applyAlignment="1">
      <alignment vertical="center"/>
    </xf>
    <xf numFmtId="0" fontId="8" fillId="7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vertical="center"/>
    </xf>
    <xf numFmtId="8" fontId="5" fillId="7" borderId="30" xfId="0" applyNumberFormat="1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164" fontId="7" fillId="7" borderId="55" xfId="0" applyNumberFormat="1" applyFont="1" applyFill="1" applyBorder="1" applyAlignment="1" applyProtection="1">
      <alignment horizontal="right" vertical="center" shrinkToFit="1"/>
      <protection hidden="1"/>
    </xf>
    <xf numFmtId="164" fontId="6" fillId="7" borderId="55" xfId="0" applyNumberFormat="1" applyFont="1" applyFill="1" applyBorder="1" applyAlignment="1" applyProtection="1">
      <alignment horizontal="right" vertical="center" shrinkToFit="1"/>
      <protection hidden="1"/>
    </xf>
    <xf numFmtId="0" fontId="0" fillId="7" borderId="4" xfId="0" applyFill="1" applyBorder="1"/>
    <xf numFmtId="0" fontId="3" fillId="7" borderId="10" xfId="0" applyFont="1" applyFill="1" applyBorder="1" applyAlignment="1">
      <alignment vertical="center"/>
    </xf>
    <xf numFmtId="8" fontId="3" fillId="7" borderId="10" xfId="0" applyNumberFormat="1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164" fontId="3" fillId="7" borderId="0" xfId="0" applyNumberFormat="1" applyFont="1" applyFill="1" applyAlignment="1">
      <alignment vertical="center"/>
    </xf>
    <xf numFmtId="0" fontId="0" fillId="7" borderId="10" xfId="0" applyFill="1" applyBorder="1"/>
    <xf numFmtId="0" fontId="0" fillId="7" borderId="0" xfId="0" applyFill="1"/>
    <xf numFmtId="0" fontId="0" fillId="7" borderId="6" xfId="0" applyFill="1" applyBorder="1"/>
    <xf numFmtId="0" fontId="2" fillId="7" borderId="39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vertical="center"/>
    </xf>
    <xf numFmtId="8" fontId="5" fillId="7" borderId="15" xfId="0" applyNumberFormat="1" applyFont="1" applyFill="1" applyBorder="1" applyAlignment="1">
      <alignment vertical="center" wrapText="1"/>
    </xf>
    <xf numFmtId="0" fontId="3" fillId="3" borderId="27" xfId="0" applyFont="1" applyFill="1" applyBorder="1" applyAlignment="1">
      <alignment horizontal="left" vertical="center" wrapText="1"/>
    </xf>
    <xf numFmtId="8" fontId="2" fillId="0" borderId="12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8" fontId="3" fillId="0" borderId="10" xfId="0" applyNumberFormat="1" applyFont="1" applyBorder="1" applyAlignment="1">
      <alignment horizontal="right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2" fillId="7" borderId="30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8" fontId="2" fillId="7" borderId="10" xfId="0" applyNumberFormat="1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0" fillId="7" borderId="23" xfId="0" applyFill="1" applyBorder="1" applyAlignment="1">
      <alignment horizontal="center" vertical="center" wrapText="1"/>
    </xf>
    <xf numFmtId="165" fontId="5" fillId="0" borderId="15" xfId="0" applyNumberFormat="1" applyFont="1" applyBorder="1" applyAlignment="1">
      <alignment vertical="top" wrapText="1"/>
    </xf>
    <xf numFmtId="165" fontId="7" fillId="5" borderId="25" xfId="0" applyNumberFormat="1" applyFont="1" applyFill="1" applyBorder="1" applyAlignment="1" applyProtection="1">
      <alignment horizontal="right" vertical="center" shrinkToFit="1"/>
      <protection hidden="1"/>
    </xf>
    <xf numFmtId="165" fontId="5" fillId="0" borderId="15" xfId="0" applyNumberFormat="1" applyFont="1" applyBorder="1" applyAlignment="1">
      <alignment horizontal="left" vertical="center" wrapText="1"/>
    </xf>
    <xf numFmtId="165" fontId="6" fillId="3" borderId="21" xfId="0" applyNumberFormat="1" applyFont="1" applyFill="1" applyBorder="1" applyAlignment="1">
      <alignment horizontal="left" vertical="center" wrapText="1"/>
    </xf>
    <xf numFmtId="165" fontId="5" fillId="0" borderId="28" xfId="0" applyNumberFormat="1" applyFont="1" applyBorder="1" applyAlignment="1">
      <alignment vertical="top" wrapText="1"/>
    </xf>
    <xf numFmtId="165" fontId="6" fillId="5" borderId="29" xfId="0" applyNumberFormat="1" applyFont="1" applyFill="1" applyBorder="1" applyAlignment="1" applyProtection="1">
      <alignment horizontal="right" vertical="center" shrinkToFit="1"/>
      <protection hidden="1"/>
    </xf>
    <xf numFmtId="165" fontId="7" fillId="5" borderId="31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23" xfId="0" applyNumberFormat="1" applyFont="1" applyBorder="1" applyAlignment="1">
      <alignment horizontal="left" vertical="center"/>
    </xf>
    <xf numFmtId="165" fontId="3" fillId="3" borderId="32" xfId="0" applyNumberFormat="1" applyFont="1" applyFill="1" applyBorder="1" applyAlignment="1">
      <alignment horizontal="left" vertical="center"/>
    </xf>
    <xf numFmtId="166" fontId="2" fillId="0" borderId="23" xfId="0" applyNumberFormat="1" applyFont="1" applyBorder="1" applyAlignment="1">
      <alignment vertical="center"/>
    </xf>
    <xf numFmtId="166" fontId="3" fillId="3" borderId="32" xfId="0" applyNumberFormat="1" applyFont="1" applyFill="1" applyBorder="1" applyAlignment="1">
      <alignment vertical="center"/>
    </xf>
    <xf numFmtId="165" fontId="3" fillId="3" borderId="15" xfId="0" applyNumberFormat="1" applyFont="1" applyFill="1" applyBorder="1" applyAlignment="1">
      <alignment horizontal="left" vertical="center"/>
    </xf>
    <xf numFmtId="166" fontId="2" fillId="0" borderId="15" xfId="0" applyNumberFormat="1" applyFont="1" applyBorder="1" applyAlignment="1">
      <alignment vertical="center"/>
    </xf>
    <xf numFmtId="166" fontId="2" fillId="0" borderId="23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6" fontId="3" fillId="3" borderId="49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horizontal="left" vertical="center"/>
    </xf>
    <xf numFmtId="166" fontId="2" fillId="0" borderId="30" xfId="0" applyNumberFormat="1" applyFont="1" applyBorder="1" applyAlignment="1">
      <alignment vertical="center"/>
    </xf>
    <xf numFmtId="165" fontId="3" fillId="3" borderId="32" xfId="0" applyNumberFormat="1" applyFont="1" applyFill="1" applyBorder="1" applyAlignment="1">
      <alignment vertical="center"/>
    </xf>
    <xf numFmtId="165" fontId="3" fillId="3" borderId="32" xfId="0" applyNumberFormat="1" applyFont="1" applyFill="1" applyBorder="1" applyAlignment="1">
      <alignment horizontal="right" vertical="center"/>
    </xf>
    <xf numFmtId="165" fontId="2" fillId="0" borderId="6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horizontal="right" vertical="center"/>
    </xf>
    <xf numFmtId="165" fontId="2" fillId="0" borderId="47" xfId="0" applyNumberFormat="1" applyFont="1" applyBorder="1" applyAlignment="1">
      <alignment vertical="center" wrapText="1"/>
    </xf>
    <xf numFmtId="165" fontId="2" fillId="0" borderId="30" xfId="0" applyNumberFormat="1" applyFont="1" applyBorder="1" applyAlignment="1">
      <alignment vertical="center"/>
    </xf>
    <xf numFmtId="165" fontId="3" fillId="3" borderId="32" xfId="0" applyNumberFormat="1" applyFont="1" applyFill="1" applyBorder="1"/>
    <xf numFmtId="165" fontId="2" fillId="0" borderId="30" xfId="0" applyNumberFormat="1" applyFont="1" applyBorder="1" applyAlignment="1">
      <alignment vertical="center" wrapText="1"/>
    </xf>
    <xf numFmtId="165" fontId="0" fillId="3" borderId="35" xfId="0" applyNumberFormat="1" applyFill="1" applyBorder="1"/>
    <xf numFmtId="166" fontId="3" fillId="3" borderId="35" xfId="0" applyNumberFormat="1" applyFont="1" applyFill="1" applyBorder="1" applyAlignment="1">
      <alignment vertical="center"/>
    </xf>
    <xf numFmtId="166" fontId="3" fillId="3" borderId="35" xfId="0" applyNumberFormat="1" applyFont="1" applyFill="1" applyBorder="1" applyAlignment="1">
      <alignment horizontal="right" vertical="center"/>
    </xf>
    <xf numFmtId="0" fontId="4" fillId="6" borderId="60" xfId="0" applyFont="1" applyFill="1" applyBorder="1"/>
    <xf numFmtId="164" fontId="5" fillId="7" borderId="60" xfId="0" applyNumberFormat="1" applyFont="1" applyFill="1" applyBorder="1" applyAlignment="1">
      <alignment vertical="center"/>
    </xf>
    <xf numFmtId="164" fontId="5" fillId="0" borderId="58" xfId="0" applyNumberFormat="1" applyFont="1" applyBorder="1" applyAlignment="1">
      <alignment vertical="center"/>
    </xf>
    <xf numFmtId="8" fontId="2" fillId="6" borderId="0" xfId="0" applyNumberFormat="1" applyFont="1" applyFill="1" applyAlignment="1">
      <alignment vertical="center"/>
    </xf>
    <xf numFmtId="0" fontId="0" fillId="0" borderId="39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7" borderId="61" xfId="0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166" fontId="3" fillId="3" borderId="43" xfId="0" applyNumberFormat="1" applyFont="1" applyFill="1" applyBorder="1" applyAlignment="1">
      <alignment horizontal="right" vertical="center"/>
    </xf>
    <xf numFmtId="8" fontId="9" fillId="7" borderId="38" xfId="0" applyNumberFormat="1" applyFont="1" applyFill="1" applyBorder="1" applyAlignment="1">
      <alignment vertical="center"/>
    </xf>
    <xf numFmtId="8" fontId="9" fillId="0" borderId="0" xfId="0" applyNumberFormat="1" applyFont="1" applyAlignment="1">
      <alignment vertical="center"/>
    </xf>
    <xf numFmtId="164" fontId="5" fillId="6" borderId="43" xfId="0" applyNumberFormat="1" applyFont="1" applyFill="1" applyBorder="1" applyAlignment="1">
      <alignment vertical="center"/>
    </xf>
    <xf numFmtId="164" fontId="5" fillId="6" borderId="63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7" borderId="63" xfId="0" applyNumberFormat="1" applyFont="1" applyFill="1" applyBorder="1" applyAlignment="1">
      <alignment vertical="center"/>
    </xf>
    <xf numFmtId="8" fontId="3" fillId="3" borderId="43" xfId="0" applyNumberFormat="1" applyFont="1" applyFill="1" applyBorder="1" applyAlignment="1">
      <alignment horizontal="right" vertical="center"/>
    </xf>
    <xf numFmtId="8" fontId="2" fillId="0" borderId="65" xfId="0" applyNumberFormat="1" applyFont="1" applyBorder="1" applyAlignment="1">
      <alignment horizontal="right" vertical="center"/>
    </xf>
    <xf numFmtId="8" fontId="3" fillId="3" borderId="59" xfId="0" applyNumberFormat="1" applyFont="1" applyFill="1" applyBorder="1" applyAlignment="1">
      <alignment horizontal="right" vertical="center"/>
    </xf>
    <xf numFmtId="0" fontId="0" fillId="0" borderId="63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0" fillId="0" borderId="65" xfId="0" applyBorder="1" applyAlignment="1">
      <alignment horizontal="center" vertical="center" wrapText="1"/>
    </xf>
    <xf numFmtId="0" fontId="0" fillId="7" borderId="68" xfId="0" applyFill="1" applyBorder="1" applyAlignment="1">
      <alignment horizontal="center" vertical="center" wrapText="1"/>
    </xf>
    <xf numFmtId="0" fontId="2" fillId="0" borderId="63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6" fontId="3" fillId="3" borderId="46" xfId="0" applyNumberFormat="1" applyFont="1" applyFill="1" applyBorder="1" applyAlignment="1">
      <alignment horizontal="right" vertical="center"/>
    </xf>
    <xf numFmtId="8" fontId="2" fillId="0" borderId="58" xfId="0" applyNumberFormat="1" applyFont="1" applyBorder="1" applyAlignment="1">
      <alignment vertical="center"/>
    </xf>
    <xf numFmtId="8" fontId="3" fillId="3" borderId="46" xfId="0" applyNumberFormat="1" applyFont="1" applyFill="1" applyBorder="1" applyAlignment="1">
      <alignment vertical="center"/>
    </xf>
    <xf numFmtId="0" fontId="2" fillId="0" borderId="58" xfId="0" applyFont="1" applyBorder="1" applyAlignment="1">
      <alignment vertical="center"/>
    </xf>
    <xf numFmtId="8" fontId="3" fillId="3" borderId="69" xfId="0" applyNumberFormat="1" applyFont="1" applyFill="1" applyBorder="1" applyAlignment="1">
      <alignment vertical="center"/>
    </xf>
    <xf numFmtId="0" fontId="4" fillId="7" borderId="44" xfId="0" applyFont="1" applyFill="1" applyBorder="1"/>
    <xf numFmtId="0" fontId="4" fillId="7" borderId="13" xfId="0" applyFont="1" applyFill="1" applyBorder="1"/>
    <xf numFmtId="0" fontId="4" fillId="0" borderId="70" xfId="0" applyFont="1" applyBorder="1"/>
    <xf numFmtId="0" fontId="4" fillId="0" borderId="71" xfId="0" applyFont="1" applyBorder="1"/>
    <xf numFmtId="0" fontId="4" fillId="0" borderId="58" xfId="0" applyFont="1" applyBorder="1"/>
    <xf numFmtId="0" fontId="4" fillId="0" borderId="6" xfId="0" applyFont="1" applyBorder="1"/>
    <xf numFmtId="0" fontId="4" fillId="7" borderId="70" xfId="0" applyFont="1" applyFill="1" applyBorder="1"/>
    <xf numFmtId="0" fontId="4" fillId="7" borderId="71" xfId="0" applyFont="1" applyFill="1" applyBorder="1"/>
    <xf numFmtId="0" fontId="4" fillId="0" borderId="46" xfId="0" applyFont="1" applyBorder="1"/>
    <xf numFmtId="0" fontId="4" fillId="0" borderId="40" xfId="0" applyFont="1" applyBorder="1"/>
    <xf numFmtId="0" fontId="4" fillId="0" borderId="63" xfId="0" applyFont="1" applyBorder="1"/>
    <xf numFmtId="0" fontId="4" fillId="0" borderId="47" xfId="0" applyFont="1" applyBorder="1"/>
    <xf numFmtId="0" fontId="0" fillId="0" borderId="65" xfId="0" applyBorder="1"/>
    <xf numFmtId="0" fontId="0" fillId="0" borderId="66" xfId="0" applyBorder="1"/>
    <xf numFmtId="0" fontId="0" fillId="0" borderId="44" xfId="0" applyBorder="1"/>
    <xf numFmtId="0" fontId="0" fillId="0" borderId="13" xfId="0" applyBorder="1"/>
    <xf numFmtId="0" fontId="0" fillId="0" borderId="46" xfId="0" applyBorder="1"/>
    <xf numFmtId="0" fontId="0" fillId="0" borderId="40" xfId="0" applyBorder="1"/>
    <xf numFmtId="0" fontId="0" fillId="0" borderId="63" xfId="0" applyBorder="1"/>
    <xf numFmtId="0" fontId="0" fillId="0" borderId="47" xfId="0" applyBorder="1"/>
    <xf numFmtId="0" fontId="0" fillId="0" borderId="58" xfId="0" applyBorder="1"/>
    <xf numFmtId="8" fontId="2" fillId="0" borderId="64" xfId="0" applyNumberFormat="1" applyFont="1" applyBorder="1" applyAlignment="1">
      <alignment horizontal="left" vertical="center"/>
    </xf>
    <xf numFmtId="167" fontId="2" fillId="0" borderId="42" xfId="0" applyNumberFormat="1" applyFont="1" applyBorder="1" applyAlignment="1">
      <alignment horizontal="right" vertical="center"/>
    </xf>
    <xf numFmtId="8" fontId="2" fillId="0" borderId="65" xfId="0" applyNumberFormat="1" applyFont="1" applyBorder="1" applyAlignment="1">
      <alignment horizontal="left" vertical="center"/>
    </xf>
    <xf numFmtId="167" fontId="2" fillId="0" borderId="66" xfId="0" applyNumberFormat="1" applyFont="1" applyBorder="1" applyAlignment="1">
      <alignment horizontal="right" vertical="center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166" fontId="3" fillId="0" borderId="0" xfId="0" applyNumberFormat="1" applyFont="1" applyAlignment="1">
      <alignment vertical="center"/>
    </xf>
    <xf numFmtId="8" fontId="2" fillId="0" borderId="44" xfId="0" applyNumberFormat="1" applyFont="1" applyBorder="1" applyAlignment="1">
      <alignment vertical="center"/>
    </xf>
    <xf numFmtId="8" fontId="3" fillId="3" borderId="62" xfId="0" applyNumberFormat="1" applyFont="1" applyFill="1" applyBorder="1" applyAlignment="1">
      <alignment horizontal="right" vertical="center"/>
    </xf>
    <xf numFmtId="167" fontId="3" fillId="3" borderId="18" xfId="0" applyNumberFormat="1" applyFont="1" applyFill="1" applyBorder="1" applyAlignment="1">
      <alignment horizontal="right" vertical="center"/>
    </xf>
    <xf numFmtId="164" fontId="5" fillId="6" borderId="39" xfId="0" applyNumberFormat="1" applyFont="1" applyFill="1" applyBorder="1" applyAlignment="1">
      <alignment vertical="center"/>
    </xf>
    <xf numFmtId="164" fontId="5" fillId="7" borderId="39" xfId="0" applyNumberFormat="1" applyFont="1" applyFill="1" applyBorder="1" applyAlignment="1">
      <alignment vertical="center"/>
    </xf>
    <xf numFmtId="167" fontId="2" fillId="0" borderId="16" xfId="0" applyNumberFormat="1" applyFont="1" applyBorder="1" applyAlignment="1">
      <alignment horizontal="right" vertical="center"/>
    </xf>
    <xf numFmtId="167" fontId="2" fillId="0" borderId="37" xfId="0" applyNumberFormat="1" applyFont="1" applyBorder="1" applyAlignment="1">
      <alignment horizontal="right" vertical="center"/>
    </xf>
    <xf numFmtId="167" fontId="3" fillId="3" borderId="59" xfId="0" applyNumberFormat="1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8" fontId="3" fillId="0" borderId="0" xfId="0" applyNumberFormat="1" applyFont="1" applyAlignment="1">
      <alignment vertical="center"/>
    </xf>
    <xf numFmtId="0" fontId="2" fillId="0" borderId="38" xfId="0" applyFont="1" applyBorder="1" applyAlignment="1">
      <alignment horizontal="left" vertical="center"/>
    </xf>
    <xf numFmtId="168" fontId="2" fillId="0" borderId="0" xfId="0" applyNumberFormat="1" applyFont="1" applyAlignment="1">
      <alignment vertical="center"/>
    </xf>
    <xf numFmtId="168" fontId="2" fillId="0" borderId="38" xfId="0" applyNumberFormat="1" applyFont="1" applyBorder="1" applyAlignment="1">
      <alignment vertical="center"/>
    </xf>
    <xf numFmtId="168" fontId="3" fillId="3" borderId="62" xfId="0" applyNumberFormat="1" applyFont="1" applyFill="1" applyBorder="1" applyAlignment="1">
      <alignment vertical="center"/>
    </xf>
    <xf numFmtId="168" fontId="2" fillId="0" borderId="6" xfId="0" applyNumberFormat="1" applyFont="1" applyBorder="1" applyAlignment="1">
      <alignment vertical="center"/>
    </xf>
    <xf numFmtId="168" fontId="2" fillId="0" borderId="13" xfId="0" applyNumberFormat="1" applyFont="1" applyBorder="1" applyAlignment="1">
      <alignment vertical="center"/>
    </xf>
    <xf numFmtId="168" fontId="3" fillId="3" borderId="36" xfId="0" applyNumberFormat="1" applyFont="1" applyFill="1" applyBorder="1" applyAlignment="1">
      <alignment horizontal="right" vertical="center"/>
    </xf>
    <xf numFmtId="167" fontId="3" fillId="3" borderId="36" xfId="0" applyNumberFormat="1" applyFont="1" applyFill="1" applyBorder="1" applyAlignment="1">
      <alignment horizontal="right" vertical="center"/>
    </xf>
    <xf numFmtId="0" fontId="0" fillId="0" borderId="74" xfId="0" applyBorder="1" applyAlignment="1">
      <alignment horizontal="center" vertical="center" wrapText="1"/>
    </xf>
    <xf numFmtId="168" fontId="2" fillId="0" borderId="58" xfId="0" applyNumberFormat="1" applyFont="1" applyBorder="1" applyAlignment="1">
      <alignment vertical="center"/>
    </xf>
    <xf numFmtId="168" fontId="2" fillId="0" borderId="44" xfId="0" applyNumberFormat="1" applyFont="1" applyBorder="1" applyAlignment="1">
      <alignment vertical="center"/>
    </xf>
    <xf numFmtId="17" fontId="4" fillId="0" borderId="63" xfId="0" applyNumberFormat="1" applyFont="1" applyBorder="1"/>
    <xf numFmtId="4" fontId="4" fillId="0" borderId="47" xfId="0" applyNumberFormat="1" applyFont="1" applyBorder="1"/>
    <xf numFmtId="17" fontId="4" fillId="0" borderId="58" xfId="0" applyNumberFormat="1" applyFont="1" applyBorder="1"/>
    <xf numFmtId="4" fontId="4" fillId="0" borderId="6" xfId="0" applyNumberFormat="1" applyFont="1" applyBorder="1"/>
    <xf numFmtId="8" fontId="2" fillId="0" borderId="0" xfId="0" applyNumberFormat="1" applyFont="1" applyAlignment="1">
      <alignment horizontal="right" vertical="center"/>
    </xf>
    <xf numFmtId="168" fontId="7" fillId="3" borderId="36" xfId="0" applyNumberFormat="1" applyFont="1" applyFill="1" applyBorder="1" applyAlignment="1">
      <alignment horizontal="right" vertical="center"/>
    </xf>
    <xf numFmtId="17" fontId="4" fillId="0" borderId="46" xfId="0" applyNumberFormat="1" applyFont="1" applyBorder="1"/>
    <xf numFmtId="4" fontId="4" fillId="0" borderId="40" xfId="0" applyNumberFormat="1" applyFont="1" applyBorder="1"/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7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2" fontId="3" fillId="3" borderId="36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74"/>
  <sheetViews>
    <sheetView tabSelected="1" zoomScaleNormal="100" workbookViewId="0">
      <selection activeCell="AH57" sqref="AH57"/>
    </sheetView>
  </sheetViews>
  <sheetFormatPr defaultRowHeight="15" x14ac:dyDescent="0.25"/>
  <cols>
    <col min="1" max="1" width="10" customWidth="1"/>
    <col min="2" max="2" width="35.140625" customWidth="1"/>
    <col min="3" max="4" width="24.85546875" customWidth="1"/>
    <col min="5" max="5" width="20.28515625" customWidth="1"/>
    <col min="6" max="6" width="16.28515625" customWidth="1"/>
    <col min="7" max="7" width="18.5703125" customWidth="1"/>
    <col min="8" max="8" width="31.85546875" customWidth="1"/>
    <col min="9" max="9" width="14.140625" customWidth="1"/>
    <col min="10" max="10" width="22" customWidth="1"/>
    <col min="11" max="11" width="14.28515625" customWidth="1"/>
    <col min="12" max="12" width="19.7109375" customWidth="1"/>
    <col min="13" max="13" width="14.28515625" customWidth="1"/>
    <col min="14" max="14" width="19.7109375" customWidth="1"/>
    <col min="15" max="15" width="14.28515625" customWidth="1"/>
    <col min="16" max="16" width="19.7109375" customWidth="1"/>
    <col min="17" max="17" width="14.28515625" customWidth="1"/>
    <col min="18" max="18" width="21.5703125" customWidth="1"/>
    <col min="19" max="19" width="14.28515625" customWidth="1"/>
    <col min="20" max="20" width="19.5703125" customWidth="1"/>
    <col min="21" max="21" width="14.28515625" customWidth="1"/>
    <col min="22" max="22" width="21.42578125" customWidth="1"/>
    <col min="23" max="23" width="14.28515625" customWidth="1"/>
    <col min="24" max="24" width="19.5703125" customWidth="1"/>
    <col min="25" max="25" width="14.28515625" customWidth="1"/>
    <col min="26" max="26" width="19.5703125" customWidth="1"/>
    <col min="27" max="27" width="14.28515625" customWidth="1"/>
    <col min="28" max="28" width="19.7109375" customWidth="1"/>
    <col min="29" max="29" width="14.28515625" customWidth="1"/>
    <col min="30" max="30" width="19.7109375" customWidth="1"/>
  </cols>
  <sheetData>
    <row r="1" spans="1:28" x14ac:dyDescent="0.25">
      <c r="A1" t="s">
        <v>0</v>
      </c>
    </row>
    <row r="2" spans="1:28" x14ac:dyDescent="0.25">
      <c r="A2" t="s">
        <v>1</v>
      </c>
    </row>
    <row r="3" spans="1:28" x14ac:dyDescent="0.25">
      <c r="A3" t="s">
        <v>2</v>
      </c>
    </row>
    <row r="4" spans="1:28" x14ac:dyDescent="0.25">
      <c r="A4" t="s">
        <v>3</v>
      </c>
    </row>
    <row r="6" spans="1:28" ht="15.75" x14ac:dyDescent="0.25">
      <c r="A6" s="18" t="s">
        <v>113</v>
      </c>
      <c r="B6" s="1"/>
      <c r="C6" s="1"/>
      <c r="D6" s="1"/>
      <c r="E6" s="1"/>
    </row>
    <row r="7" spans="1:28" ht="16.5" thickBot="1" x14ac:dyDescent="0.3">
      <c r="A7" s="18"/>
      <c r="B7" s="1"/>
      <c r="C7" s="1"/>
      <c r="D7" s="1"/>
      <c r="E7" s="1"/>
    </row>
    <row r="8" spans="1:28" ht="75" customHeight="1" x14ac:dyDescent="0.25">
      <c r="A8" s="9" t="s">
        <v>5</v>
      </c>
      <c r="B8" s="3" t="s">
        <v>7</v>
      </c>
      <c r="C8" s="3" t="s">
        <v>8</v>
      </c>
      <c r="D8" s="7" t="s">
        <v>9</v>
      </c>
      <c r="E8" s="3" t="s">
        <v>116</v>
      </c>
      <c r="F8" s="3" t="s">
        <v>10</v>
      </c>
      <c r="G8" s="3" t="s">
        <v>115</v>
      </c>
      <c r="H8" s="3" t="s">
        <v>17</v>
      </c>
      <c r="I8" s="259" t="s">
        <v>18</v>
      </c>
      <c r="J8" s="258"/>
      <c r="K8" s="257" t="s">
        <v>30</v>
      </c>
      <c r="L8" s="258"/>
      <c r="M8" s="257" t="s">
        <v>31</v>
      </c>
      <c r="N8" s="258"/>
      <c r="O8" s="257" t="s">
        <v>32</v>
      </c>
      <c r="P8" s="258"/>
      <c r="Q8" s="257" t="s">
        <v>33</v>
      </c>
      <c r="R8" s="258"/>
      <c r="S8" s="257" t="s">
        <v>34</v>
      </c>
      <c r="T8" s="258"/>
      <c r="U8" s="257" t="s">
        <v>35</v>
      </c>
      <c r="V8" s="258"/>
      <c r="W8" s="257" t="s">
        <v>36</v>
      </c>
      <c r="X8" s="258"/>
      <c r="Y8" s="257" t="s">
        <v>37</v>
      </c>
      <c r="Z8" s="258"/>
      <c r="AA8" s="257" t="s">
        <v>38</v>
      </c>
      <c r="AB8" s="258"/>
    </row>
    <row r="9" spans="1:28" s="14" customFormat="1" ht="16.5" thickBot="1" x14ac:dyDescent="0.3">
      <c r="A9" s="265" t="s">
        <v>6</v>
      </c>
      <c r="B9" s="268" t="s">
        <v>56</v>
      </c>
      <c r="C9" s="21"/>
      <c r="D9" s="20"/>
      <c r="E9" s="22"/>
      <c r="F9" s="22"/>
      <c r="G9" s="22"/>
      <c r="H9" s="88"/>
      <c r="I9" s="89"/>
      <c r="J9" s="175"/>
      <c r="K9" s="196"/>
      <c r="L9" s="197"/>
      <c r="M9" s="196"/>
      <c r="N9" s="197"/>
      <c r="O9" s="196"/>
      <c r="P9" s="197"/>
      <c r="Q9" s="196"/>
      <c r="R9" s="197"/>
      <c r="S9" s="196"/>
      <c r="T9" s="197"/>
      <c r="U9" s="196"/>
      <c r="V9" s="197"/>
      <c r="W9" s="196"/>
      <c r="X9" s="197"/>
      <c r="Y9" s="196"/>
      <c r="Z9" s="197"/>
      <c r="AA9" s="196"/>
      <c r="AB9" s="197"/>
    </row>
    <row r="10" spans="1:28" s="14" customFormat="1" ht="27" customHeight="1" thickTop="1" thickBot="1" x14ac:dyDescent="0.3">
      <c r="A10" s="266"/>
      <c r="B10" s="268"/>
      <c r="C10" s="17"/>
      <c r="D10" s="15"/>
      <c r="E10" s="19"/>
      <c r="F10" s="19"/>
      <c r="G10" s="24"/>
      <c r="H10" s="86"/>
      <c r="I10" s="57"/>
      <c r="J10" s="161"/>
      <c r="K10" s="198"/>
      <c r="L10" s="199"/>
      <c r="M10" s="198"/>
      <c r="N10" s="199"/>
      <c r="O10" s="198"/>
      <c r="P10" s="199"/>
      <c r="Q10" s="198"/>
      <c r="R10" s="199"/>
      <c r="S10" s="198"/>
      <c r="T10" s="199"/>
      <c r="U10" s="198"/>
      <c r="V10" s="199"/>
      <c r="W10" s="198"/>
      <c r="X10" s="199"/>
      <c r="Y10" s="198"/>
      <c r="Z10" s="199"/>
      <c r="AA10" s="198"/>
      <c r="AB10" s="199"/>
    </row>
    <row r="11" spans="1:28" s="14" customFormat="1" ht="27" customHeight="1" thickTop="1" thickBot="1" x14ac:dyDescent="0.3">
      <c r="A11" s="261" t="s">
        <v>24</v>
      </c>
      <c r="B11" s="263" t="s">
        <v>23</v>
      </c>
      <c r="C11" s="133">
        <v>261858</v>
      </c>
      <c r="D11" s="25" t="s">
        <v>22</v>
      </c>
      <c r="E11" s="131">
        <v>115045.83</v>
      </c>
      <c r="F11" s="131">
        <v>115045.83</v>
      </c>
      <c r="G11" s="26"/>
      <c r="H11" s="27"/>
      <c r="I11" s="56"/>
      <c r="J11" s="176"/>
      <c r="K11" s="200"/>
      <c r="L11" s="201"/>
      <c r="M11" s="200"/>
      <c r="N11" s="201"/>
      <c r="O11" s="200"/>
      <c r="P11" s="201"/>
      <c r="Q11" s="200"/>
      <c r="R11" s="201"/>
      <c r="S11" s="200"/>
      <c r="T11" s="201"/>
      <c r="U11" s="200"/>
      <c r="V11" s="201"/>
      <c r="W11" s="200"/>
      <c r="X11" s="201"/>
      <c r="Y11" s="200"/>
      <c r="Z11" s="201"/>
      <c r="AA11" s="200"/>
      <c r="AB11" s="201"/>
    </row>
    <row r="12" spans="1:28" s="14" customFormat="1" ht="54.75" customHeight="1" thickTop="1" thickBot="1" x14ac:dyDescent="0.3">
      <c r="A12" s="262"/>
      <c r="B12" s="264"/>
      <c r="C12" s="134">
        <v>261858</v>
      </c>
      <c r="D12" s="28" t="s">
        <v>4</v>
      </c>
      <c r="E12" s="132">
        <v>115045.83</v>
      </c>
      <c r="F12" s="132">
        <v>115045.83</v>
      </c>
      <c r="G12" s="30"/>
      <c r="H12" s="90"/>
      <c r="I12" s="91"/>
      <c r="J12" s="162"/>
      <c r="K12" s="202"/>
      <c r="L12" s="203"/>
      <c r="M12" s="202"/>
      <c r="N12" s="203"/>
      <c r="O12" s="202"/>
      <c r="P12" s="203"/>
      <c r="Q12" s="202"/>
      <c r="R12" s="203"/>
      <c r="S12" s="202"/>
      <c r="T12" s="203"/>
      <c r="U12" s="202"/>
      <c r="V12" s="203"/>
      <c r="W12" s="202"/>
      <c r="X12" s="203"/>
      <c r="Y12" s="202"/>
      <c r="Z12" s="203"/>
      <c r="AA12" s="202"/>
      <c r="AB12" s="203"/>
    </row>
    <row r="13" spans="1:28" s="14" customFormat="1" ht="27" customHeight="1" thickTop="1" thickBot="1" x14ac:dyDescent="0.3">
      <c r="A13" s="261" t="s">
        <v>25</v>
      </c>
      <c r="B13" s="263" t="s">
        <v>117</v>
      </c>
      <c r="C13" s="133">
        <v>61551.26</v>
      </c>
      <c r="D13" s="25" t="s">
        <v>27</v>
      </c>
      <c r="E13" s="26"/>
      <c r="F13" s="26"/>
      <c r="G13" s="135">
        <v>61551.26</v>
      </c>
      <c r="H13" s="43"/>
      <c r="I13" s="58"/>
      <c r="J13" s="177"/>
      <c r="K13" s="255">
        <v>45383</v>
      </c>
      <c r="L13" s="256">
        <v>61551.26</v>
      </c>
      <c r="M13" s="204"/>
      <c r="N13" s="205"/>
      <c r="O13" s="204"/>
      <c r="P13" s="205"/>
      <c r="Q13" s="204"/>
      <c r="R13" s="205"/>
      <c r="S13" s="204"/>
      <c r="T13" s="205"/>
      <c r="U13" s="204"/>
      <c r="V13" s="205"/>
      <c r="W13" s="204"/>
      <c r="X13" s="205"/>
      <c r="Y13" s="204"/>
      <c r="Z13" s="205"/>
      <c r="AA13" s="204"/>
      <c r="AB13" s="205"/>
    </row>
    <row r="14" spans="1:28" s="14" customFormat="1" ht="51.75" customHeight="1" thickTop="1" thickBot="1" x14ac:dyDescent="0.3">
      <c r="A14" s="262"/>
      <c r="B14" s="264"/>
      <c r="C14" s="134">
        <v>61551.26</v>
      </c>
      <c r="D14" s="28" t="s">
        <v>4</v>
      </c>
      <c r="E14" s="29"/>
      <c r="F14" s="29"/>
      <c r="G14" s="136">
        <v>61551.26</v>
      </c>
      <c r="H14" s="112"/>
      <c r="I14" s="178"/>
      <c r="J14" s="227"/>
      <c r="K14" s="249"/>
      <c r="L14" s="250"/>
      <c r="M14" s="206"/>
      <c r="N14" s="207"/>
      <c r="O14" s="206"/>
      <c r="P14" s="207"/>
      <c r="Q14" s="206"/>
      <c r="R14" s="207"/>
      <c r="S14" s="206"/>
      <c r="T14" s="207"/>
      <c r="U14" s="206"/>
      <c r="V14" s="207"/>
      <c r="W14" s="206"/>
      <c r="X14" s="207"/>
      <c r="Y14" s="206"/>
      <c r="Z14" s="207"/>
      <c r="AA14" s="206"/>
      <c r="AB14" s="207"/>
    </row>
    <row r="15" spans="1:28" s="14" customFormat="1" ht="24.75" customHeight="1" thickTop="1" x14ac:dyDescent="0.25">
      <c r="A15" s="92"/>
      <c r="B15" s="93"/>
      <c r="C15" s="94"/>
      <c r="D15" s="95"/>
      <c r="E15" s="99"/>
      <c r="F15" s="99"/>
      <c r="G15" s="100"/>
      <c r="H15" s="96"/>
      <c r="I15" s="163"/>
      <c r="J15" s="179"/>
      <c r="K15" s="251"/>
      <c r="L15" s="252"/>
      <c r="M15" s="200"/>
      <c r="N15" s="201"/>
      <c r="O15" s="200"/>
      <c r="P15" s="201"/>
      <c r="Q15" s="200"/>
      <c r="R15" s="201"/>
      <c r="S15" s="200"/>
      <c r="T15" s="201"/>
      <c r="U15" s="200"/>
      <c r="V15" s="201"/>
      <c r="W15" s="200"/>
      <c r="X15" s="201"/>
      <c r="Y15" s="200"/>
      <c r="Z15" s="201"/>
      <c r="AA15" s="200"/>
      <c r="AB15" s="201"/>
    </row>
    <row r="16" spans="1:28" s="14" customFormat="1" ht="24.75" customHeight="1" x14ac:dyDescent="0.25">
      <c r="A16" s="92"/>
      <c r="B16" s="93"/>
      <c r="C16" s="94"/>
      <c r="D16" s="95"/>
      <c r="E16" s="99"/>
      <c r="F16" s="99"/>
      <c r="G16" s="100"/>
      <c r="H16" s="96"/>
      <c r="I16" s="163"/>
      <c r="J16" s="179"/>
      <c r="K16" s="251"/>
      <c r="L16" s="252"/>
      <c r="M16" s="200"/>
      <c r="N16" s="201"/>
      <c r="O16" s="200"/>
      <c r="P16" s="201"/>
      <c r="Q16" s="200"/>
      <c r="R16" s="201"/>
      <c r="S16" s="200"/>
      <c r="T16" s="201"/>
      <c r="U16" s="200"/>
      <c r="V16" s="201"/>
      <c r="W16" s="200"/>
      <c r="X16" s="201"/>
      <c r="Y16" s="200"/>
      <c r="Z16" s="201"/>
      <c r="AA16" s="200"/>
      <c r="AB16" s="201"/>
    </row>
    <row r="17" spans="1:69" s="14" customFormat="1" ht="24.75" customHeight="1" thickBot="1" x14ac:dyDescent="0.3">
      <c r="A17" s="92"/>
      <c r="B17" s="93"/>
      <c r="C17" s="94"/>
      <c r="D17" s="95"/>
      <c r="E17" s="99"/>
      <c r="F17" s="99"/>
      <c r="G17" s="100"/>
      <c r="H17" s="96"/>
      <c r="I17" s="163"/>
      <c r="J17" s="179"/>
      <c r="K17" s="251"/>
      <c r="L17" s="252"/>
      <c r="M17" s="200"/>
      <c r="N17" s="201"/>
      <c r="O17" s="200"/>
      <c r="P17" s="201"/>
      <c r="Q17" s="200"/>
      <c r="R17" s="201"/>
      <c r="S17" s="200"/>
      <c r="T17" s="201"/>
      <c r="U17" s="200"/>
      <c r="V17" s="201"/>
      <c r="W17" s="200"/>
      <c r="X17" s="201"/>
      <c r="Y17" s="200"/>
      <c r="Z17" s="201"/>
      <c r="AA17" s="200"/>
      <c r="AB17" s="201"/>
    </row>
    <row r="18" spans="1:69" s="14" customFormat="1" ht="27" customHeight="1" thickTop="1" thickBot="1" x14ac:dyDescent="0.3">
      <c r="A18" s="261" t="s">
        <v>26</v>
      </c>
      <c r="B18" s="263" t="s">
        <v>109</v>
      </c>
      <c r="C18" s="133">
        <v>21943.24</v>
      </c>
      <c r="D18" s="25" t="s">
        <v>27</v>
      </c>
      <c r="E18" s="131">
        <v>21943.24</v>
      </c>
      <c r="F18" s="131">
        <v>21943.24</v>
      </c>
      <c r="G18" s="31"/>
      <c r="H18" s="43"/>
      <c r="I18" s="58"/>
      <c r="J18" s="177"/>
      <c r="K18" s="204"/>
      <c r="L18" s="205"/>
      <c r="M18" s="204"/>
      <c r="N18" s="205"/>
      <c r="O18" s="204"/>
      <c r="P18" s="205"/>
      <c r="Q18" s="204"/>
      <c r="R18" s="205"/>
      <c r="S18" s="204"/>
      <c r="T18" s="205"/>
      <c r="U18" s="204"/>
      <c r="V18" s="205"/>
      <c r="W18" s="204"/>
      <c r="X18" s="205"/>
      <c r="Y18" s="204"/>
      <c r="Z18" s="205"/>
      <c r="AA18" s="204"/>
      <c r="AB18" s="205"/>
    </row>
    <row r="19" spans="1:69" s="14" customFormat="1" ht="51.75" customHeight="1" thickTop="1" thickBot="1" x14ac:dyDescent="0.3">
      <c r="A19" s="262"/>
      <c r="B19" s="264"/>
      <c r="C19" s="134">
        <v>21943.24</v>
      </c>
      <c r="D19" s="28" t="s">
        <v>4</v>
      </c>
      <c r="E19" s="29"/>
      <c r="F19" s="29"/>
      <c r="G19" s="32"/>
      <c r="H19" s="33"/>
      <c r="I19" s="180"/>
      <c r="J19" s="228"/>
      <c r="K19" s="206"/>
      <c r="L19" s="207"/>
      <c r="M19" s="206"/>
      <c r="N19" s="207"/>
      <c r="O19" s="206"/>
      <c r="P19" s="207"/>
      <c r="Q19" s="206"/>
      <c r="R19" s="207"/>
      <c r="S19" s="206"/>
      <c r="T19" s="207"/>
      <c r="U19" s="206"/>
      <c r="V19" s="207"/>
      <c r="W19" s="206"/>
      <c r="X19" s="207"/>
      <c r="Y19" s="206"/>
      <c r="Z19" s="207"/>
      <c r="AA19" s="206"/>
      <c r="AB19" s="207"/>
    </row>
    <row r="20" spans="1:69" ht="16.5" thickTop="1" x14ac:dyDescent="0.25">
      <c r="A20" s="101"/>
      <c r="B20" s="102"/>
      <c r="C20" s="103"/>
      <c r="D20" s="104"/>
      <c r="E20" s="105"/>
      <c r="F20" s="105"/>
      <c r="G20" s="105"/>
      <c r="H20" s="34"/>
      <c r="I20" s="109"/>
      <c r="J20" s="109"/>
      <c r="K20" s="208"/>
      <c r="L20" s="209"/>
      <c r="M20" s="208"/>
      <c r="N20" s="209"/>
      <c r="O20" s="208"/>
      <c r="P20" s="209"/>
      <c r="Q20" s="208"/>
      <c r="R20" s="209"/>
      <c r="S20" s="208"/>
      <c r="T20" s="209"/>
      <c r="U20" s="208"/>
      <c r="V20" s="209"/>
      <c r="W20" s="208"/>
      <c r="X20" s="209"/>
      <c r="Y20" s="208"/>
      <c r="Z20" s="209"/>
      <c r="AA20" s="208"/>
      <c r="AB20" s="209"/>
    </row>
    <row r="21" spans="1:69" ht="15.75" x14ac:dyDescent="0.25">
      <c r="A21" s="101"/>
      <c r="B21" s="106"/>
      <c r="C21" s="106"/>
      <c r="D21" s="107"/>
      <c r="E21" s="107"/>
      <c r="F21" s="107"/>
      <c r="G21" s="107"/>
      <c r="H21" s="23"/>
      <c r="I21" s="110"/>
      <c r="J21" s="110"/>
      <c r="K21" s="208"/>
      <c r="L21" s="209"/>
      <c r="M21" s="208"/>
      <c r="N21" s="209"/>
      <c r="O21" s="208"/>
      <c r="P21" s="209"/>
      <c r="Q21" s="208"/>
      <c r="R21" s="209"/>
      <c r="S21" s="208"/>
      <c r="T21" s="209"/>
      <c r="U21" s="208"/>
      <c r="V21" s="209"/>
      <c r="W21" s="208"/>
      <c r="X21" s="209"/>
      <c r="Y21" s="208"/>
      <c r="Z21" s="209"/>
      <c r="AA21" s="208"/>
      <c r="AB21" s="209"/>
    </row>
    <row r="22" spans="1:69" ht="24.75" customHeight="1" thickBot="1" x14ac:dyDescent="0.3">
      <c r="A22" s="101"/>
      <c r="B22" s="106"/>
      <c r="C22" s="106"/>
      <c r="D22" s="107"/>
      <c r="E22" s="107"/>
      <c r="F22" s="107"/>
      <c r="G22" s="107"/>
      <c r="H22" s="35"/>
      <c r="I22" s="111"/>
      <c r="J22" s="111"/>
      <c r="K22" s="210"/>
      <c r="L22" s="211"/>
      <c r="M22" s="210"/>
      <c r="N22" s="211"/>
      <c r="O22" s="210"/>
      <c r="P22" s="211"/>
      <c r="Q22" s="210"/>
      <c r="R22" s="211"/>
      <c r="S22" s="210"/>
      <c r="T22" s="211"/>
      <c r="U22" s="210"/>
      <c r="V22" s="211"/>
      <c r="W22" s="210"/>
      <c r="X22" s="211"/>
      <c r="Y22" s="210"/>
      <c r="Z22" s="211"/>
      <c r="AA22" s="210"/>
      <c r="AB22" s="211"/>
    </row>
    <row r="23" spans="1:69" s="16" customFormat="1" ht="52.5" customHeight="1" thickTop="1" thickBot="1" x14ac:dyDescent="0.3">
      <c r="A23" s="38" t="s">
        <v>19</v>
      </c>
      <c r="B23" s="39" t="s">
        <v>57</v>
      </c>
      <c r="C23" s="113" t="s">
        <v>110</v>
      </c>
      <c r="D23" s="39" t="s">
        <v>12</v>
      </c>
      <c r="E23" s="137">
        <v>142797</v>
      </c>
      <c r="F23" s="137">
        <v>142797</v>
      </c>
      <c r="G23" s="37"/>
      <c r="H23" s="64" t="s">
        <v>111</v>
      </c>
      <c r="I23" s="65"/>
      <c r="J23" s="65"/>
      <c r="K23" s="212"/>
      <c r="L23" s="213"/>
      <c r="M23" s="212"/>
      <c r="N23" s="213"/>
      <c r="O23" s="212"/>
      <c r="P23" s="213"/>
      <c r="Q23" s="212"/>
      <c r="R23" s="213"/>
      <c r="S23" s="212"/>
      <c r="T23" s="213"/>
      <c r="U23" s="212"/>
      <c r="V23" s="213"/>
      <c r="W23" s="212"/>
      <c r="X23" s="213"/>
      <c r="Y23" s="212"/>
      <c r="Z23" s="213"/>
      <c r="AA23" s="212"/>
      <c r="AB23" s="21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ht="16.5" thickTop="1" x14ac:dyDescent="0.25">
      <c r="A24" s="101"/>
      <c r="B24" s="106"/>
      <c r="C24" s="106"/>
      <c r="D24" s="107"/>
      <c r="E24" s="107"/>
      <c r="F24" s="107"/>
      <c r="G24" s="108"/>
      <c r="H24" s="76"/>
      <c r="I24" s="232"/>
      <c r="J24" s="234"/>
      <c r="K24" s="214"/>
      <c r="L24" s="215"/>
      <c r="M24" s="214"/>
      <c r="N24" s="215"/>
      <c r="O24" s="214"/>
      <c r="P24" s="215"/>
      <c r="Q24" s="214"/>
      <c r="R24" s="215"/>
      <c r="S24" s="214"/>
      <c r="T24" s="215"/>
      <c r="U24" s="214"/>
      <c r="V24" s="215"/>
      <c r="W24" s="214"/>
      <c r="X24" s="215"/>
      <c r="Y24" s="214"/>
      <c r="Z24" s="215"/>
      <c r="AA24" s="214"/>
      <c r="AB24" s="215"/>
    </row>
    <row r="25" spans="1:69" ht="15.75" x14ac:dyDescent="0.25">
      <c r="A25" s="101"/>
      <c r="B25" s="106"/>
      <c r="C25" s="106"/>
      <c r="D25" s="107"/>
      <c r="E25" s="107"/>
      <c r="F25" s="107"/>
      <c r="G25" s="108"/>
      <c r="H25" s="10" t="s">
        <v>112</v>
      </c>
      <c r="I25" s="189"/>
      <c r="J25" s="235"/>
      <c r="K25" s="208"/>
      <c r="L25" s="209"/>
      <c r="M25" s="208"/>
      <c r="N25" s="209"/>
      <c r="O25" s="208"/>
      <c r="P25" s="209"/>
      <c r="Q25" s="208"/>
      <c r="R25" s="209"/>
      <c r="S25" s="208"/>
      <c r="T25" s="209"/>
      <c r="U25" s="208"/>
      <c r="V25" s="209"/>
      <c r="W25" s="208"/>
      <c r="X25" s="209"/>
      <c r="Y25" s="208"/>
      <c r="Z25" s="209"/>
      <c r="AA25" s="208"/>
      <c r="AB25" s="209"/>
    </row>
    <row r="26" spans="1:69" ht="24.75" customHeight="1" thickBot="1" x14ac:dyDescent="0.3">
      <c r="A26" s="101"/>
      <c r="B26" s="106"/>
      <c r="C26" s="106"/>
      <c r="D26" s="107"/>
      <c r="E26" s="107"/>
      <c r="F26" s="107"/>
      <c r="G26" s="108"/>
      <c r="H26" s="114"/>
      <c r="I26" s="233"/>
      <c r="J26" s="236"/>
      <c r="K26" s="210"/>
      <c r="L26" s="211"/>
      <c r="M26" s="210"/>
      <c r="N26" s="211"/>
      <c r="O26" s="210"/>
      <c r="P26" s="211"/>
      <c r="Q26" s="210"/>
      <c r="R26" s="211"/>
      <c r="S26" s="210"/>
      <c r="T26" s="211"/>
      <c r="U26" s="210"/>
      <c r="V26" s="211"/>
      <c r="W26" s="210"/>
      <c r="X26" s="211"/>
      <c r="Y26" s="210"/>
      <c r="Z26" s="211"/>
      <c r="AA26" s="210"/>
      <c r="AB26" s="211"/>
    </row>
    <row r="27" spans="1:69" ht="48" customHeight="1" thickTop="1" thickBot="1" x14ac:dyDescent="0.3">
      <c r="A27" s="44"/>
      <c r="B27" s="45"/>
      <c r="C27" s="113"/>
      <c r="D27" s="47"/>
      <c r="E27" s="48"/>
      <c r="F27" s="48"/>
      <c r="G27" s="48"/>
      <c r="H27" s="49"/>
      <c r="I27" s="181"/>
      <c r="J27" s="181"/>
      <c r="K27" s="212"/>
      <c r="L27" s="213"/>
      <c r="M27" s="212"/>
      <c r="N27" s="213"/>
      <c r="O27" s="212"/>
      <c r="P27" s="213"/>
      <c r="Q27" s="212"/>
      <c r="R27" s="213"/>
      <c r="S27" s="212"/>
      <c r="T27" s="213"/>
      <c r="U27" s="212"/>
      <c r="V27" s="213"/>
      <c r="W27" s="212"/>
      <c r="X27" s="213"/>
      <c r="Y27" s="212"/>
      <c r="Z27" s="213"/>
      <c r="AA27" s="212"/>
      <c r="AB27" s="213"/>
    </row>
    <row r="28" spans="1:69" ht="55.5" customHeight="1" thickTop="1" thickBot="1" x14ac:dyDescent="0.3">
      <c r="A28" s="50" t="s">
        <v>21</v>
      </c>
      <c r="B28" s="51" t="s">
        <v>29</v>
      </c>
      <c r="C28" s="138">
        <v>3318070.21</v>
      </c>
      <c r="D28" s="52" t="s">
        <v>20</v>
      </c>
      <c r="E28" s="53"/>
      <c r="F28" s="53"/>
      <c r="G28" s="140">
        <v>2282554.37</v>
      </c>
      <c r="H28" s="53"/>
      <c r="I28" s="54"/>
      <c r="J28" s="164"/>
      <c r="K28" s="216"/>
      <c r="L28" s="5"/>
      <c r="M28" s="216"/>
      <c r="N28" s="5"/>
      <c r="O28" s="216"/>
      <c r="P28" s="5"/>
      <c r="Q28" s="216"/>
      <c r="R28" s="5"/>
      <c r="S28" s="216"/>
      <c r="T28" s="5"/>
      <c r="U28" s="216"/>
      <c r="V28" s="5"/>
      <c r="W28" s="216"/>
      <c r="X28" s="5"/>
      <c r="Y28" s="216"/>
      <c r="Z28" s="5"/>
      <c r="AA28" s="216"/>
      <c r="AB28" s="5"/>
    </row>
    <row r="29" spans="1:69" ht="32.25" customHeight="1" thickTop="1" thickBot="1" x14ac:dyDescent="0.3">
      <c r="A29" s="44"/>
      <c r="B29" s="45"/>
      <c r="C29" s="139">
        <v>3318070.21</v>
      </c>
      <c r="D29" s="47"/>
      <c r="E29" s="48"/>
      <c r="F29" s="48"/>
      <c r="G29" s="141">
        <v>2282554.37</v>
      </c>
      <c r="H29" s="141">
        <v>0</v>
      </c>
      <c r="I29" s="55"/>
      <c r="J29" s="55"/>
      <c r="K29" s="212"/>
      <c r="L29" s="213"/>
      <c r="M29" s="212"/>
      <c r="N29" s="213"/>
      <c r="O29" s="212"/>
      <c r="P29" s="213"/>
      <c r="Q29" s="212"/>
      <c r="R29" s="213"/>
      <c r="S29" s="212"/>
      <c r="T29" s="213"/>
      <c r="U29" s="212"/>
      <c r="V29" s="213"/>
      <c r="W29" s="212"/>
      <c r="X29" s="213"/>
      <c r="Y29" s="212"/>
      <c r="Z29" s="213"/>
      <c r="AA29" s="212"/>
      <c r="AB29" s="213"/>
    </row>
    <row r="30" spans="1:69" ht="33" thickTop="1" thickBot="1" x14ac:dyDescent="0.3">
      <c r="A30" s="38" t="s">
        <v>28</v>
      </c>
      <c r="B30" s="25" t="s">
        <v>39</v>
      </c>
      <c r="C30" s="142">
        <v>1034096.49</v>
      </c>
      <c r="D30" s="25" t="s">
        <v>20</v>
      </c>
      <c r="E30" s="143">
        <v>956539.26</v>
      </c>
      <c r="F30" s="143">
        <v>103408.98</v>
      </c>
      <c r="G30" s="143">
        <v>853130.28</v>
      </c>
      <c r="H30" s="144" t="s">
        <v>118</v>
      </c>
      <c r="I30" s="217" t="s">
        <v>150</v>
      </c>
      <c r="J30" s="229">
        <f>64928.33/7.5345</f>
        <v>8617.470303271617</v>
      </c>
      <c r="K30" s="217" t="s">
        <v>138</v>
      </c>
      <c r="L30" s="218">
        <f>64928.33/7.5345</f>
        <v>8617.470303271617</v>
      </c>
      <c r="M30" s="217" t="s">
        <v>162</v>
      </c>
      <c r="N30" s="218">
        <f>64928.33/7.5345</f>
        <v>8617.470303271617</v>
      </c>
      <c r="O30" s="217" t="s">
        <v>170</v>
      </c>
      <c r="P30" s="218">
        <f>64928.33/7.5345</f>
        <v>8617.470303271617</v>
      </c>
      <c r="Q30" s="217" t="s">
        <v>170</v>
      </c>
      <c r="R30" s="218">
        <f>64928.33/7.5345</f>
        <v>8617.470303271617</v>
      </c>
      <c r="S30" s="217" t="s">
        <v>170</v>
      </c>
      <c r="T30" s="218">
        <f>64928.33/7.5345</f>
        <v>8617.470303271617</v>
      </c>
      <c r="U30" s="217" t="s">
        <v>170</v>
      </c>
      <c r="V30" s="218">
        <f>64928.33/7.5345</f>
        <v>8617.470303271617</v>
      </c>
      <c r="W30" s="217" t="s">
        <v>170</v>
      </c>
      <c r="X30" s="218">
        <f>64928.33/7.5345</f>
        <v>8617.470303271617</v>
      </c>
      <c r="Y30" s="217" t="s">
        <v>170</v>
      </c>
      <c r="Z30" s="218">
        <f>64928.33/7.5345</f>
        <v>8617.470303271617</v>
      </c>
      <c r="AA30" s="217" t="s">
        <v>177</v>
      </c>
      <c r="AB30" s="218">
        <f>64928.33/7.5345</f>
        <v>8617.470303271617</v>
      </c>
    </row>
    <row r="31" spans="1:69" ht="16.5" thickTop="1" x14ac:dyDescent="0.25">
      <c r="A31" s="59"/>
      <c r="B31" s="60"/>
      <c r="C31" s="62"/>
      <c r="D31" s="60"/>
      <c r="E31" s="61"/>
      <c r="F31" s="61"/>
      <c r="G31" s="63"/>
      <c r="H31" s="145" t="s">
        <v>119</v>
      </c>
      <c r="I31" s="219" t="s">
        <v>151</v>
      </c>
      <c r="J31" s="230">
        <f>64928.33/7.5345</f>
        <v>8617.470303271617</v>
      </c>
      <c r="K31" s="219" t="s">
        <v>139</v>
      </c>
      <c r="L31" s="220">
        <f>64928.33/7.5345</f>
        <v>8617.470303271617</v>
      </c>
      <c r="M31" s="219" t="s">
        <v>163</v>
      </c>
      <c r="N31" s="220">
        <f>64928.33/7.5345</f>
        <v>8617.470303271617</v>
      </c>
      <c r="O31" s="219" t="s">
        <v>171</v>
      </c>
      <c r="P31" s="220">
        <f>64928.33/7.5345</f>
        <v>8617.470303271617</v>
      </c>
      <c r="Q31" s="219" t="s">
        <v>171</v>
      </c>
      <c r="R31" s="220">
        <f>64928.33/7.5345</f>
        <v>8617.470303271617</v>
      </c>
      <c r="S31" s="219" t="s">
        <v>171</v>
      </c>
      <c r="T31" s="220">
        <f>64928.33/7.5345</f>
        <v>8617.470303271617</v>
      </c>
      <c r="U31" s="219" t="s">
        <v>171</v>
      </c>
      <c r="V31" s="220">
        <f>64928.33/7.5345</f>
        <v>8617.470303271617</v>
      </c>
      <c r="W31" s="219" t="s">
        <v>171</v>
      </c>
      <c r="X31" s="220">
        <f>64928.33/7.5345</f>
        <v>8617.470303271617</v>
      </c>
      <c r="Y31" s="219" t="s">
        <v>171</v>
      </c>
      <c r="Z31" s="220">
        <f>64928.33/7.5345</f>
        <v>8617.470303271617</v>
      </c>
      <c r="AA31" s="219" t="s">
        <v>178</v>
      </c>
      <c r="AB31" s="220">
        <f>64928.33/7.5345</f>
        <v>8617.470303271617</v>
      </c>
    </row>
    <row r="32" spans="1:69" ht="15.75" x14ac:dyDescent="0.25">
      <c r="A32" s="59"/>
      <c r="B32" s="60"/>
      <c r="C32" s="62"/>
      <c r="D32" s="60"/>
      <c r="E32" s="61"/>
      <c r="F32" s="61"/>
      <c r="G32" s="63"/>
      <c r="H32" s="145" t="s">
        <v>120</v>
      </c>
      <c r="I32" s="219" t="s">
        <v>152</v>
      </c>
      <c r="J32" s="230">
        <f t="shared" ref="J32:J41" si="0">64928.33/7.5345</f>
        <v>8617.470303271617</v>
      </c>
      <c r="K32" s="219" t="s">
        <v>140</v>
      </c>
      <c r="L32" s="220">
        <f t="shared" ref="L32:L41" si="1">64928.33/7.5345</f>
        <v>8617.470303271617</v>
      </c>
      <c r="M32" s="219" t="s">
        <v>164</v>
      </c>
      <c r="N32" s="220">
        <f t="shared" ref="N32:N41" si="2">64928.33/7.5345</f>
        <v>8617.470303271617</v>
      </c>
      <c r="O32" s="219" t="s">
        <v>172</v>
      </c>
      <c r="P32" s="220">
        <f t="shared" ref="P32:AB41" si="3">64928.33/7.5345</f>
        <v>8617.470303271617</v>
      </c>
      <c r="Q32" s="219" t="s">
        <v>172</v>
      </c>
      <c r="R32" s="220">
        <f t="shared" si="3"/>
        <v>8617.470303271617</v>
      </c>
      <c r="S32" s="219" t="s">
        <v>172</v>
      </c>
      <c r="T32" s="220">
        <f t="shared" si="3"/>
        <v>8617.470303271617</v>
      </c>
      <c r="U32" s="219" t="s">
        <v>172</v>
      </c>
      <c r="V32" s="220">
        <f t="shared" si="3"/>
        <v>8617.470303271617</v>
      </c>
      <c r="W32" s="219" t="s">
        <v>172</v>
      </c>
      <c r="X32" s="220">
        <f t="shared" si="3"/>
        <v>8617.470303271617</v>
      </c>
      <c r="Y32" s="219" t="s">
        <v>172</v>
      </c>
      <c r="Z32" s="220">
        <f t="shared" si="3"/>
        <v>8617.470303271617</v>
      </c>
      <c r="AA32" s="219" t="s">
        <v>179</v>
      </c>
      <c r="AB32" s="220">
        <f t="shared" si="3"/>
        <v>8617.470303271617</v>
      </c>
    </row>
    <row r="33" spans="1:30" ht="15.75" x14ac:dyDescent="0.25">
      <c r="A33" s="59"/>
      <c r="B33" s="60"/>
      <c r="C33" s="62"/>
      <c r="D33" s="60"/>
      <c r="E33" s="61"/>
      <c r="F33" s="61"/>
      <c r="G33" s="63"/>
      <c r="H33" s="147" t="s">
        <v>122</v>
      </c>
      <c r="I33" s="219" t="s">
        <v>153</v>
      </c>
      <c r="J33" s="230">
        <f t="shared" si="0"/>
        <v>8617.470303271617</v>
      </c>
      <c r="K33" s="219" t="s">
        <v>141</v>
      </c>
      <c r="L33" s="220">
        <f t="shared" si="1"/>
        <v>8617.470303271617</v>
      </c>
      <c r="M33" s="219" t="s">
        <v>165</v>
      </c>
      <c r="N33" s="220">
        <f t="shared" si="2"/>
        <v>8617.470303271617</v>
      </c>
      <c r="O33" s="219" t="s">
        <v>165</v>
      </c>
      <c r="P33" s="220">
        <f t="shared" si="3"/>
        <v>8617.470303271617</v>
      </c>
      <c r="Q33" s="219" t="s">
        <v>165</v>
      </c>
      <c r="R33" s="220">
        <f t="shared" si="3"/>
        <v>8617.470303271617</v>
      </c>
      <c r="S33" s="219" t="s">
        <v>165</v>
      </c>
      <c r="T33" s="220">
        <f t="shared" si="3"/>
        <v>8617.470303271617</v>
      </c>
      <c r="U33" s="219" t="s">
        <v>165</v>
      </c>
      <c r="V33" s="220">
        <f t="shared" si="3"/>
        <v>8617.470303271617</v>
      </c>
      <c r="W33" s="219" t="s">
        <v>165</v>
      </c>
      <c r="X33" s="220">
        <f t="shared" si="3"/>
        <v>8617.470303271617</v>
      </c>
      <c r="Y33" s="219" t="s">
        <v>165</v>
      </c>
      <c r="Z33" s="220">
        <f t="shared" si="3"/>
        <v>8617.470303271617</v>
      </c>
      <c r="AA33" s="182"/>
      <c r="AB33" s="220"/>
    </row>
    <row r="34" spans="1:30" ht="15.75" x14ac:dyDescent="0.25">
      <c r="A34" s="59"/>
      <c r="B34" s="60"/>
      <c r="C34" s="62"/>
      <c r="D34" s="60"/>
      <c r="E34" s="61"/>
      <c r="F34" s="61"/>
      <c r="G34" s="63"/>
      <c r="H34" s="147" t="s">
        <v>121</v>
      </c>
      <c r="I34" s="219" t="s">
        <v>154</v>
      </c>
      <c r="J34" s="230">
        <f t="shared" si="0"/>
        <v>8617.470303271617</v>
      </c>
      <c r="K34" s="219" t="s">
        <v>142</v>
      </c>
      <c r="L34" s="220">
        <f t="shared" si="1"/>
        <v>8617.470303271617</v>
      </c>
      <c r="M34" s="219" t="s">
        <v>142</v>
      </c>
      <c r="N34" s="220">
        <f t="shared" si="2"/>
        <v>8617.470303271617</v>
      </c>
      <c r="O34" s="219" t="s">
        <v>142</v>
      </c>
      <c r="P34" s="220">
        <f t="shared" si="3"/>
        <v>8617.470303271617</v>
      </c>
      <c r="Q34" s="219" t="s">
        <v>142</v>
      </c>
      <c r="R34" s="220">
        <f t="shared" si="3"/>
        <v>8617.470303271617</v>
      </c>
      <c r="S34" s="219" t="s">
        <v>142</v>
      </c>
      <c r="T34" s="220">
        <f t="shared" si="3"/>
        <v>8617.470303271617</v>
      </c>
      <c r="U34" s="219" t="s">
        <v>142</v>
      </c>
      <c r="V34" s="220">
        <f t="shared" si="3"/>
        <v>8617.470303271617</v>
      </c>
      <c r="W34" s="219" t="s">
        <v>142</v>
      </c>
      <c r="X34" s="220">
        <f t="shared" si="3"/>
        <v>8617.470303271617</v>
      </c>
      <c r="Y34" s="219" t="s">
        <v>142</v>
      </c>
      <c r="Z34" s="220">
        <f t="shared" si="3"/>
        <v>8617.470303271617</v>
      </c>
      <c r="AA34" s="182"/>
      <c r="AB34" s="220"/>
    </row>
    <row r="35" spans="1:30" ht="15.75" x14ac:dyDescent="0.25">
      <c r="A35" s="59"/>
      <c r="B35" s="60"/>
      <c r="C35" s="62"/>
      <c r="D35" s="60"/>
      <c r="E35" s="61"/>
      <c r="F35" s="61"/>
      <c r="G35" s="63"/>
      <c r="H35" s="147" t="s">
        <v>123</v>
      </c>
      <c r="I35" s="219" t="s">
        <v>156</v>
      </c>
      <c r="J35" s="230">
        <f t="shared" si="0"/>
        <v>8617.470303271617</v>
      </c>
      <c r="K35" s="219" t="s">
        <v>143</v>
      </c>
      <c r="L35" s="220">
        <f t="shared" si="1"/>
        <v>8617.470303271617</v>
      </c>
      <c r="M35" s="219" t="s">
        <v>166</v>
      </c>
      <c r="N35" s="220">
        <f t="shared" si="2"/>
        <v>8617.470303271617</v>
      </c>
      <c r="O35" s="219" t="s">
        <v>166</v>
      </c>
      <c r="P35" s="220">
        <f t="shared" si="3"/>
        <v>8617.470303271617</v>
      </c>
      <c r="Q35" s="219" t="s">
        <v>166</v>
      </c>
      <c r="R35" s="220">
        <f t="shared" si="3"/>
        <v>8617.470303271617</v>
      </c>
      <c r="S35" s="219" t="s">
        <v>166</v>
      </c>
      <c r="T35" s="220">
        <f t="shared" si="3"/>
        <v>8617.470303271617</v>
      </c>
      <c r="U35" s="219" t="s">
        <v>166</v>
      </c>
      <c r="V35" s="220">
        <f t="shared" si="3"/>
        <v>8617.470303271617</v>
      </c>
      <c r="W35" s="219" t="s">
        <v>166</v>
      </c>
      <c r="X35" s="220">
        <f t="shared" si="3"/>
        <v>8617.470303271617</v>
      </c>
      <c r="Y35" s="219" t="s">
        <v>166</v>
      </c>
      <c r="Z35" s="220">
        <f t="shared" si="3"/>
        <v>8617.470303271617</v>
      </c>
      <c r="AA35" s="182"/>
      <c r="AB35" s="220"/>
    </row>
    <row r="36" spans="1:30" ht="15.75" x14ac:dyDescent="0.25">
      <c r="A36" s="59"/>
      <c r="B36" s="60"/>
      <c r="C36" s="62"/>
      <c r="D36" s="60"/>
      <c r="E36" s="61"/>
      <c r="F36" s="61"/>
      <c r="G36" s="63"/>
      <c r="H36" s="147" t="s">
        <v>124</v>
      </c>
      <c r="I36" s="219" t="s">
        <v>155</v>
      </c>
      <c r="J36" s="230">
        <f t="shared" si="0"/>
        <v>8617.470303271617</v>
      </c>
      <c r="K36" s="219" t="s">
        <v>144</v>
      </c>
      <c r="L36" s="220">
        <f t="shared" si="1"/>
        <v>8617.470303271617</v>
      </c>
      <c r="M36" s="219" t="s">
        <v>168</v>
      </c>
      <c r="N36" s="220">
        <f t="shared" si="2"/>
        <v>8617.470303271617</v>
      </c>
      <c r="O36" s="219" t="s">
        <v>168</v>
      </c>
      <c r="P36" s="220">
        <f t="shared" si="3"/>
        <v>8617.470303271617</v>
      </c>
      <c r="Q36" s="219" t="s">
        <v>168</v>
      </c>
      <c r="R36" s="220">
        <f t="shared" si="3"/>
        <v>8617.470303271617</v>
      </c>
      <c r="S36" s="219" t="s">
        <v>168</v>
      </c>
      <c r="T36" s="220">
        <f t="shared" si="3"/>
        <v>8617.470303271617</v>
      </c>
      <c r="U36" s="219" t="s">
        <v>168</v>
      </c>
      <c r="V36" s="220">
        <f t="shared" si="3"/>
        <v>8617.470303271617</v>
      </c>
      <c r="W36" s="219" t="s">
        <v>168</v>
      </c>
      <c r="X36" s="220">
        <f t="shared" si="3"/>
        <v>8617.470303271617</v>
      </c>
      <c r="Y36" s="219" t="s">
        <v>168</v>
      </c>
      <c r="Z36" s="220">
        <f t="shared" si="3"/>
        <v>8617.470303271617</v>
      </c>
      <c r="AA36" s="182"/>
      <c r="AB36" s="220"/>
    </row>
    <row r="37" spans="1:30" ht="15.75" x14ac:dyDescent="0.25">
      <c r="A37" s="59"/>
      <c r="B37" s="60"/>
      <c r="C37" s="62"/>
      <c r="D37" s="60"/>
      <c r="E37" s="61"/>
      <c r="F37" s="61"/>
      <c r="G37" s="63"/>
      <c r="H37" s="147" t="s">
        <v>125</v>
      </c>
      <c r="I37" s="219" t="s">
        <v>157</v>
      </c>
      <c r="J37" s="230">
        <f t="shared" si="0"/>
        <v>8617.470303271617</v>
      </c>
      <c r="K37" s="219" t="s">
        <v>145</v>
      </c>
      <c r="L37" s="220">
        <f t="shared" si="1"/>
        <v>8617.470303271617</v>
      </c>
      <c r="M37" s="219" t="s">
        <v>167</v>
      </c>
      <c r="N37" s="220">
        <f t="shared" si="2"/>
        <v>8617.470303271617</v>
      </c>
      <c r="O37" s="219" t="s">
        <v>173</v>
      </c>
      <c r="P37" s="220">
        <f t="shared" si="3"/>
        <v>8617.470303271617</v>
      </c>
      <c r="Q37" s="219" t="s">
        <v>173</v>
      </c>
      <c r="R37" s="220">
        <f t="shared" si="3"/>
        <v>8617.470303271617</v>
      </c>
      <c r="S37" s="219" t="s">
        <v>173</v>
      </c>
      <c r="T37" s="220">
        <f t="shared" si="3"/>
        <v>8617.470303271617</v>
      </c>
      <c r="U37" s="219" t="s">
        <v>173</v>
      </c>
      <c r="V37" s="220">
        <f t="shared" si="3"/>
        <v>8617.470303271617</v>
      </c>
      <c r="W37" s="219" t="s">
        <v>173</v>
      </c>
      <c r="X37" s="220">
        <f t="shared" si="3"/>
        <v>8617.470303271617</v>
      </c>
      <c r="Y37" s="219" t="s">
        <v>173</v>
      </c>
      <c r="Z37" s="220">
        <f t="shared" si="3"/>
        <v>8617.470303271617</v>
      </c>
      <c r="AA37" s="182"/>
      <c r="AB37" s="220"/>
    </row>
    <row r="38" spans="1:30" ht="15.75" x14ac:dyDescent="0.25">
      <c r="A38" s="59"/>
      <c r="B38" s="60"/>
      <c r="C38" s="62"/>
      <c r="D38" s="60"/>
      <c r="E38" s="61"/>
      <c r="F38" s="253"/>
      <c r="G38" s="63"/>
      <c r="H38" s="147" t="s">
        <v>127</v>
      </c>
      <c r="I38" s="219" t="s">
        <v>158</v>
      </c>
      <c r="J38" s="230">
        <f t="shared" si="0"/>
        <v>8617.470303271617</v>
      </c>
      <c r="K38" s="219" t="s">
        <v>146</v>
      </c>
      <c r="L38" s="220">
        <f t="shared" si="1"/>
        <v>8617.470303271617</v>
      </c>
      <c r="M38" s="219" t="s">
        <v>169</v>
      </c>
      <c r="N38" s="220">
        <f t="shared" si="2"/>
        <v>8617.470303271617</v>
      </c>
      <c r="O38" s="219" t="s">
        <v>174</v>
      </c>
      <c r="P38" s="220">
        <f t="shared" si="3"/>
        <v>8617.470303271617</v>
      </c>
      <c r="Q38" s="219" t="s">
        <v>174</v>
      </c>
      <c r="R38" s="220">
        <f t="shared" si="3"/>
        <v>8617.470303271617</v>
      </c>
      <c r="S38" s="219" t="s">
        <v>174</v>
      </c>
      <c r="T38" s="220">
        <f t="shared" si="3"/>
        <v>8617.470303271617</v>
      </c>
      <c r="U38" s="219" t="s">
        <v>174</v>
      </c>
      <c r="V38" s="220">
        <f t="shared" si="3"/>
        <v>8617.470303271617</v>
      </c>
      <c r="W38" s="219" t="s">
        <v>174</v>
      </c>
      <c r="X38" s="220">
        <f t="shared" si="3"/>
        <v>8617.470303271617</v>
      </c>
      <c r="Y38" s="219" t="s">
        <v>174</v>
      </c>
      <c r="Z38" s="220">
        <f t="shared" si="3"/>
        <v>8617.470303271617</v>
      </c>
      <c r="AA38" s="182"/>
      <c r="AB38" s="220"/>
    </row>
    <row r="39" spans="1:30" ht="15.75" x14ac:dyDescent="0.25">
      <c r="A39" s="59"/>
      <c r="B39" s="60"/>
      <c r="C39" s="62"/>
      <c r="D39" s="60"/>
      <c r="E39" s="61"/>
      <c r="F39" s="61"/>
      <c r="G39" s="63"/>
      <c r="H39" s="147" t="s">
        <v>126</v>
      </c>
      <c r="I39" s="219" t="s">
        <v>159</v>
      </c>
      <c r="J39" s="230">
        <f t="shared" si="0"/>
        <v>8617.470303271617</v>
      </c>
      <c r="K39" s="219" t="s">
        <v>147</v>
      </c>
      <c r="L39" s="220">
        <f t="shared" si="1"/>
        <v>8617.470303271617</v>
      </c>
      <c r="M39" s="219" t="s">
        <v>147</v>
      </c>
      <c r="N39" s="220">
        <f t="shared" si="2"/>
        <v>8617.470303271617</v>
      </c>
      <c r="O39" s="219" t="s">
        <v>175</v>
      </c>
      <c r="P39" s="220">
        <f t="shared" si="3"/>
        <v>8617.470303271617</v>
      </c>
      <c r="Q39" s="219" t="s">
        <v>175</v>
      </c>
      <c r="R39" s="220">
        <f t="shared" si="3"/>
        <v>8617.470303271617</v>
      </c>
      <c r="S39" s="219" t="s">
        <v>175</v>
      </c>
      <c r="T39" s="220">
        <f t="shared" si="3"/>
        <v>8617.470303271617</v>
      </c>
      <c r="U39" s="219" t="s">
        <v>175</v>
      </c>
      <c r="V39" s="220">
        <f t="shared" si="3"/>
        <v>8617.470303271617</v>
      </c>
      <c r="W39" s="219" t="s">
        <v>175</v>
      </c>
      <c r="X39" s="220">
        <f t="shared" si="3"/>
        <v>8617.470303271617</v>
      </c>
      <c r="Y39" s="219" t="s">
        <v>175</v>
      </c>
      <c r="Z39" s="220">
        <f t="shared" si="3"/>
        <v>8617.470303271617</v>
      </c>
      <c r="AA39" s="182"/>
      <c r="AB39" s="220"/>
    </row>
    <row r="40" spans="1:30" ht="15.75" x14ac:dyDescent="0.25">
      <c r="A40" s="59"/>
      <c r="B40" s="60"/>
      <c r="C40" s="62"/>
      <c r="D40" s="60"/>
      <c r="E40" s="61"/>
      <c r="F40" s="61"/>
      <c r="G40" s="63"/>
      <c r="H40" s="147" t="s">
        <v>128</v>
      </c>
      <c r="I40" s="219" t="s">
        <v>160</v>
      </c>
      <c r="J40" s="230">
        <f t="shared" si="0"/>
        <v>8617.470303271617</v>
      </c>
      <c r="K40" s="219" t="s">
        <v>148</v>
      </c>
      <c r="L40" s="220">
        <f t="shared" si="1"/>
        <v>8617.470303271617</v>
      </c>
      <c r="M40" s="219" t="s">
        <v>148</v>
      </c>
      <c r="N40" s="220">
        <f t="shared" si="2"/>
        <v>8617.470303271617</v>
      </c>
      <c r="O40" s="219" t="s">
        <v>148</v>
      </c>
      <c r="P40" s="220">
        <f t="shared" si="3"/>
        <v>8617.470303271617</v>
      </c>
      <c r="Q40" s="219" t="s">
        <v>148</v>
      </c>
      <c r="R40" s="220">
        <f t="shared" si="3"/>
        <v>8617.470303271617</v>
      </c>
      <c r="S40" s="219" t="s">
        <v>148</v>
      </c>
      <c r="T40" s="220">
        <f t="shared" si="3"/>
        <v>8617.470303271617</v>
      </c>
      <c r="U40" s="219" t="s">
        <v>148</v>
      </c>
      <c r="V40" s="220">
        <f t="shared" si="3"/>
        <v>8617.470303271617</v>
      </c>
      <c r="W40" s="219" t="s">
        <v>148</v>
      </c>
      <c r="X40" s="220">
        <f t="shared" si="3"/>
        <v>8617.470303271617</v>
      </c>
      <c r="Y40" s="219" t="s">
        <v>148</v>
      </c>
      <c r="Z40" s="220">
        <f t="shared" si="3"/>
        <v>8617.470303271617</v>
      </c>
      <c r="AA40" s="182"/>
      <c r="AB40" s="220"/>
    </row>
    <row r="41" spans="1:30" ht="15.75" x14ac:dyDescent="0.25">
      <c r="A41" s="59"/>
      <c r="B41" s="60"/>
      <c r="C41" s="62"/>
      <c r="D41" s="60"/>
      <c r="E41" s="61"/>
      <c r="F41" s="61"/>
      <c r="G41" s="63"/>
      <c r="H41" s="147" t="s">
        <v>129</v>
      </c>
      <c r="I41" s="219" t="s">
        <v>161</v>
      </c>
      <c r="J41" s="230">
        <f t="shared" si="0"/>
        <v>8617.470303271617</v>
      </c>
      <c r="K41" s="219" t="s">
        <v>149</v>
      </c>
      <c r="L41" s="220">
        <f t="shared" si="1"/>
        <v>8617.470303271617</v>
      </c>
      <c r="M41" s="219" t="s">
        <v>149</v>
      </c>
      <c r="N41" s="220">
        <f t="shared" si="2"/>
        <v>8617.470303271617</v>
      </c>
      <c r="O41" s="219" t="s">
        <v>176</v>
      </c>
      <c r="P41" s="220">
        <f t="shared" si="3"/>
        <v>8617.470303271617</v>
      </c>
      <c r="Q41" s="219" t="s">
        <v>176</v>
      </c>
      <c r="R41" s="220">
        <f t="shared" si="3"/>
        <v>8617.470303271617</v>
      </c>
      <c r="S41" s="219" t="s">
        <v>176</v>
      </c>
      <c r="T41" s="220">
        <f t="shared" si="3"/>
        <v>8617.470303271617</v>
      </c>
      <c r="U41" s="219" t="s">
        <v>176</v>
      </c>
      <c r="V41" s="220">
        <f t="shared" si="3"/>
        <v>8617.470303271617</v>
      </c>
      <c r="W41" s="219" t="s">
        <v>176</v>
      </c>
      <c r="X41" s="220">
        <f t="shared" si="3"/>
        <v>8617.470303271617</v>
      </c>
      <c r="Y41" s="219" t="s">
        <v>176</v>
      </c>
      <c r="Z41" s="220">
        <f t="shared" si="3"/>
        <v>8617.470303271617</v>
      </c>
      <c r="AA41" s="182"/>
      <c r="AB41" s="220"/>
    </row>
    <row r="42" spans="1:30" ht="16.5" thickBot="1" x14ac:dyDescent="0.3">
      <c r="G42" s="5"/>
      <c r="H42" s="146">
        <v>77557.23</v>
      </c>
      <c r="I42" s="183"/>
      <c r="J42" s="231">
        <f>SUM(J30:J41)</f>
        <v>103409.64363925943</v>
      </c>
      <c r="K42" s="183"/>
      <c r="L42" s="226">
        <f>SUM(L30:L41)</f>
        <v>103409.64363925943</v>
      </c>
      <c r="M42" s="183"/>
      <c r="N42" s="226">
        <f>SUM(N30:N41)</f>
        <v>103409.64363925943</v>
      </c>
      <c r="O42" s="183"/>
      <c r="P42" s="226">
        <f>SUM(P30:P41)</f>
        <v>103409.64363925943</v>
      </c>
      <c r="Q42" s="183"/>
      <c r="R42" s="226">
        <f>SUM(R30:R41)</f>
        <v>103409.64363925943</v>
      </c>
      <c r="S42" s="183"/>
      <c r="T42" s="226">
        <f>SUM(T30:T41)</f>
        <v>103409.64363925943</v>
      </c>
      <c r="U42" s="183"/>
      <c r="V42" s="226">
        <f>SUM(V30:V41)</f>
        <v>103409.64363925943</v>
      </c>
      <c r="W42" s="183"/>
      <c r="X42" s="226">
        <f>SUM(X30:X41)</f>
        <v>103409.64363925943</v>
      </c>
      <c r="Y42" s="183"/>
      <c r="Z42" s="226">
        <f>SUM(Z30:Z41)</f>
        <v>103409.64363925943</v>
      </c>
      <c r="AA42" s="183"/>
      <c r="AB42" s="226">
        <f>SUM(AB30:AB41)</f>
        <v>25852.410909814851</v>
      </c>
    </row>
    <row r="46" spans="1:30" ht="15.75" x14ac:dyDescent="0.25">
      <c r="A46" s="18" t="s">
        <v>114</v>
      </c>
      <c r="B46" s="1"/>
      <c r="C46" s="1"/>
      <c r="D46" s="1"/>
      <c r="E46" s="1"/>
    </row>
    <row r="47" spans="1:30" ht="15.75" thickBot="1" x14ac:dyDescent="0.3"/>
    <row r="48" spans="1:30" ht="60" customHeight="1" x14ac:dyDescent="0.25">
      <c r="A48" s="8" t="s">
        <v>5</v>
      </c>
      <c r="B48" s="3" t="s">
        <v>7</v>
      </c>
      <c r="C48" s="3" t="s">
        <v>8</v>
      </c>
      <c r="D48" s="7" t="s">
        <v>9</v>
      </c>
      <c r="E48" s="3" t="s">
        <v>130</v>
      </c>
      <c r="F48" s="3" t="s">
        <v>16</v>
      </c>
      <c r="G48" s="3" t="s">
        <v>131</v>
      </c>
      <c r="H48" s="3" t="s">
        <v>13</v>
      </c>
      <c r="I48" s="259" t="s">
        <v>14</v>
      </c>
      <c r="J48" s="260"/>
      <c r="K48" s="260" t="s">
        <v>15</v>
      </c>
      <c r="L48" s="258"/>
      <c r="M48" s="257" t="s">
        <v>40</v>
      </c>
      <c r="N48" s="258"/>
      <c r="O48" s="257" t="s">
        <v>41</v>
      </c>
      <c r="P48" s="258"/>
      <c r="Q48" s="257" t="s">
        <v>42</v>
      </c>
      <c r="R48" s="258"/>
      <c r="S48" s="257" t="s">
        <v>43</v>
      </c>
      <c r="T48" s="258"/>
      <c r="U48" s="257" t="s">
        <v>44</v>
      </c>
      <c r="V48" s="258"/>
      <c r="W48" s="257" t="s">
        <v>45</v>
      </c>
      <c r="X48" s="258"/>
      <c r="Y48" s="257" t="s">
        <v>46</v>
      </c>
      <c r="Z48" s="258"/>
      <c r="AA48" s="257" t="s">
        <v>47</v>
      </c>
      <c r="AB48" s="258"/>
      <c r="AC48" s="257" t="s">
        <v>48</v>
      </c>
      <c r="AD48" s="258"/>
    </row>
    <row r="49" spans="1:30" ht="16.5" thickBot="1" x14ac:dyDescent="0.3">
      <c r="A49" s="265" t="s">
        <v>6</v>
      </c>
      <c r="B49" s="267" t="s">
        <v>56</v>
      </c>
      <c r="C49" s="21"/>
      <c r="D49" s="20"/>
      <c r="E49" s="67"/>
      <c r="F49" s="67"/>
      <c r="G49" s="67"/>
      <c r="H49" s="122"/>
      <c r="I49" s="184"/>
      <c r="J49" s="165"/>
      <c r="K49" s="169"/>
      <c r="L49" s="66"/>
      <c r="M49" s="169"/>
      <c r="N49" s="66"/>
      <c r="O49" s="169"/>
      <c r="P49" s="66"/>
      <c r="Q49" s="169"/>
      <c r="R49" s="66"/>
      <c r="S49" s="169"/>
      <c r="T49" s="66"/>
      <c r="U49" s="169"/>
      <c r="V49" s="66"/>
      <c r="W49" s="169"/>
      <c r="X49" s="66"/>
      <c r="Y49" s="169"/>
      <c r="Z49" s="66"/>
      <c r="AA49" s="169"/>
      <c r="AB49" s="66"/>
      <c r="AC49" s="169"/>
      <c r="AD49" s="66"/>
    </row>
    <row r="50" spans="1:30" ht="16.5" thickTop="1" x14ac:dyDescent="0.25">
      <c r="A50" s="266"/>
      <c r="B50" s="268"/>
      <c r="C50" s="17"/>
      <c r="D50" s="15" t="s">
        <v>4</v>
      </c>
      <c r="E50" s="70"/>
      <c r="F50" s="70"/>
      <c r="G50" s="70"/>
      <c r="H50" s="130"/>
      <c r="I50" s="185"/>
      <c r="J50" s="166"/>
      <c r="K50" s="221"/>
      <c r="L50" s="118"/>
      <c r="M50" s="221"/>
      <c r="N50" s="118"/>
      <c r="O50" s="221"/>
      <c r="P50" s="118"/>
      <c r="Q50" s="221"/>
      <c r="R50" s="118"/>
      <c r="S50" s="221"/>
      <c r="T50" s="118"/>
      <c r="U50" s="221"/>
      <c r="V50" s="118"/>
      <c r="W50" s="221"/>
      <c r="X50" s="118"/>
      <c r="Y50" s="221"/>
      <c r="Z50" s="118"/>
      <c r="AA50" s="221"/>
      <c r="AB50" s="118"/>
      <c r="AC50" s="221"/>
      <c r="AD50" s="119"/>
    </row>
    <row r="51" spans="1:30" ht="15.75" x14ac:dyDescent="0.25">
      <c r="A51" s="115"/>
      <c r="B51" s="87"/>
      <c r="C51" s="97"/>
      <c r="D51" s="98"/>
      <c r="E51" s="116"/>
      <c r="F51" s="116"/>
      <c r="G51" s="116"/>
      <c r="H51" s="123"/>
      <c r="I51" s="185"/>
      <c r="J51" s="167"/>
      <c r="K51" s="168"/>
      <c r="L51" s="71"/>
      <c r="M51" s="168"/>
      <c r="N51" s="71"/>
      <c r="O51" s="168"/>
      <c r="P51" s="71"/>
      <c r="Q51" s="168"/>
      <c r="R51" s="71"/>
      <c r="S51" s="168"/>
      <c r="T51" s="71"/>
      <c r="U51" s="168"/>
      <c r="V51" s="71"/>
      <c r="W51" s="168"/>
      <c r="X51" s="71"/>
      <c r="Y51" s="168"/>
      <c r="Z51" s="71"/>
      <c r="AA51" s="168"/>
      <c r="AB51" s="71"/>
      <c r="AC51" s="168"/>
      <c r="AD51" s="120"/>
    </row>
    <row r="52" spans="1:30" ht="15.75" x14ac:dyDescent="0.25">
      <c r="A52" s="115"/>
      <c r="B52" s="87"/>
      <c r="C52" s="97"/>
      <c r="D52" s="98"/>
      <c r="E52" s="116"/>
      <c r="F52" s="116"/>
      <c r="G52" s="116"/>
      <c r="H52" s="123"/>
      <c r="I52" s="186"/>
      <c r="J52" s="168"/>
      <c r="K52" s="168"/>
      <c r="L52" s="71"/>
      <c r="M52" s="168"/>
      <c r="N52" s="71"/>
      <c r="O52" s="168"/>
      <c r="P52" s="71"/>
      <c r="Q52" s="168"/>
      <c r="R52" s="71"/>
      <c r="S52" s="168"/>
      <c r="T52" s="71"/>
      <c r="U52" s="168"/>
      <c r="V52" s="71"/>
      <c r="W52" s="168"/>
      <c r="X52" s="71"/>
      <c r="Y52" s="168"/>
      <c r="Z52" s="71"/>
      <c r="AA52" s="168"/>
      <c r="AB52" s="71"/>
      <c r="AC52" s="168"/>
      <c r="AD52" s="120"/>
    </row>
    <row r="53" spans="1:30" ht="15.75" x14ac:dyDescent="0.25">
      <c r="A53" s="115"/>
      <c r="B53" s="87"/>
      <c r="C53" s="97"/>
      <c r="D53" s="98"/>
      <c r="E53" s="116"/>
      <c r="F53" s="116"/>
      <c r="G53" s="116"/>
      <c r="H53" s="123"/>
      <c r="I53" s="186"/>
      <c r="J53" s="168"/>
      <c r="K53" s="168"/>
      <c r="L53" s="71"/>
      <c r="M53" s="168"/>
      <c r="N53" s="71"/>
      <c r="O53" s="168"/>
      <c r="P53" s="71"/>
      <c r="Q53" s="168"/>
      <c r="R53" s="71"/>
      <c r="S53" s="168"/>
      <c r="T53" s="71"/>
      <c r="U53" s="168"/>
      <c r="V53" s="71"/>
      <c r="W53" s="168"/>
      <c r="X53" s="71"/>
      <c r="Y53" s="168"/>
      <c r="Z53" s="71"/>
      <c r="AA53" s="168"/>
      <c r="AB53" s="71"/>
      <c r="AC53" s="168"/>
      <c r="AD53" s="120"/>
    </row>
    <row r="54" spans="1:30" ht="19.5" customHeight="1" x14ac:dyDescent="0.25">
      <c r="A54" s="115"/>
      <c r="B54" s="87"/>
      <c r="C54" s="97"/>
      <c r="D54" s="98"/>
      <c r="E54" s="116"/>
      <c r="F54" s="116"/>
      <c r="G54" s="116"/>
      <c r="H54" s="123"/>
      <c r="I54" s="186"/>
      <c r="J54" s="169"/>
      <c r="K54" s="169"/>
      <c r="L54" s="66"/>
      <c r="M54" s="169"/>
      <c r="N54" s="66"/>
      <c r="O54" s="169"/>
      <c r="P54" s="66"/>
      <c r="Q54" s="169"/>
      <c r="R54" s="66"/>
      <c r="S54" s="169"/>
      <c r="T54" s="66"/>
      <c r="U54" s="169"/>
      <c r="V54" s="66"/>
      <c r="W54" s="169"/>
      <c r="X54" s="66"/>
      <c r="Y54" s="169"/>
      <c r="Z54" s="66"/>
      <c r="AA54" s="169"/>
      <c r="AB54" s="66"/>
      <c r="AC54" s="169"/>
      <c r="AD54" s="121"/>
    </row>
    <row r="55" spans="1:30" ht="19.5" customHeight="1" x14ac:dyDescent="0.25">
      <c r="A55" s="115"/>
      <c r="B55" s="87"/>
      <c r="C55" s="97"/>
      <c r="D55" s="98"/>
      <c r="E55" s="116"/>
      <c r="F55" s="116"/>
      <c r="G55" s="116"/>
      <c r="H55" s="123"/>
      <c r="I55" s="186"/>
      <c r="J55" s="168"/>
      <c r="K55" s="168"/>
      <c r="L55" s="71"/>
      <c r="M55" s="168"/>
      <c r="N55" s="71"/>
      <c r="O55" s="168"/>
      <c r="P55" s="71"/>
      <c r="Q55" s="168"/>
      <c r="R55" s="71"/>
      <c r="S55" s="168"/>
      <c r="T55" s="71"/>
      <c r="U55" s="168"/>
      <c r="V55" s="71"/>
      <c r="W55" s="168"/>
      <c r="X55" s="71"/>
      <c r="Y55" s="168"/>
      <c r="Z55" s="71"/>
      <c r="AA55" s="168"/>
      <c r="AB55" s="71"/>
      <c r="AC55" s="168"/>
      <c r="AD55" s="168"/>
    </row>
    <row r="56" spans="1:30" ht="19.5" customHeight="1" thickBot="1" x14ac:dyDescent="0.3">
      <c r="A56" s="115"/>
      <c r="B56" s="87"/>
      <c r="C56" s="97"/>
      <c r="D56" s="98"/>
      <c r="E56" s="116"/>
      <c r="F56" s="116"/>
      <c r="G56" s="116"/>
      <c r="H56" s="123"/>
      <c r="I56" s="185"/>
      <c r="J56" s="167"/>
      <c r="K56" s="168"/>
      <c r="L56" s="71"/>
      <c r="M56" s="168"/>
      <c r="N56" s="71"/>
      <c r="O56" s="168"/>
      <c r="P56" s="71"/>
      <c r="Q56" s="168"/>
      <c r="R56" s="71"/>
      <c r="S56" s="168"/>
      <c r="T56" s="71"/>
      <c r="U56" s="168"/>
      <c r="V56" s="71"/>
      <c r="W56" s="168"/>
      <c r="X56" s="71"/>
      <c r="Y56" s="168"/>
      <c r="Z56" s="71"/>
      <c r="AA56" s="168"/>
      <c r="AB56" s="71"/>
      <c r="AC56" s="168"/>
      <c r="AD56" s="168"/>
    </row>
    <row r="57" spans="1:30" ht="17.25" thickTop="1" thickBot="1" x14ac:dyDescent="0.3">
      <c r="A57" s="78"/>
      <c r="B57" s="79" t="s">
        <v>49</v>
      </c>
      <c r="C57" s="80"/>
      <c r="D57" s="47"/>
      <c r="E57" s="81"/>
      <c r="F57" s="81"/>
      <c r="G57" s="81"/>
      <c r="H57" s="124"/>
      <c r="I57" s="187"/>
      <c r="J57" s="170"/>
      <c r="K57" s="222"/>
      <c r="L57" s="117"/>
      <c r="M57" s="222"/>
      <c r="N57" s="117"/>
      <c r="O57" s="222"/>
      <c r="P57" s="117"/>
      <c r="Q57" s="222"/>
      <c r="R57" s="117"/>
      <c r="S57" s="222"/>
      <c r="T57" s="117"/>
      <c r="U57" s="222"/>
      <c r="V57" s="117"/>
      <c r="W57" s="222"/>
      <c r="X57" s="117"/>
      <c r="Y57" s="222"/>
      <c r="Z57" s="117"/>
      <c r="AA57" s="222"/>
      <c r="AB57" s="117"/>
      <c r="AC57" s="246"/>
      <c r="AD57" s="117"/>
    </row>
    <row r="58" spans="1:30" ht="32.25" thickTop="1" x14ac:dyDescent="0.25">
      <c r="A58" s="72" t="s">
        <v>50</v>
      </c>
      <c r="B58" s="73" t="s">
        <v>55</v>
      </c>
      <c r="C58" s="74" t="s">
        <v>11</v>
      </c>
      <c r="D58" s="75" t="s">
        <v>12</v>
      </c>
      <c r="E58" s="148">
        <v>5009.3999999999996</v>
      </c>
      <c r="F58" s="148">
        <v>4672.76</v>
      </c>
      <c r="G58" s="148">
        <f>E58-F58</f>
        <v>336.63999999999942</v>
      </c>
      <c r="H58" s="125" t="s">
        <v>61</v>
      </c>
      <c r="I58" s="188"/>
      <c r="J58" s="171"/>
      <c r="K58" s="171" t="s">
        <v>132</v>
      </c>
      <c r="L58" s="77"/>
      <c r="M58" s="171"/>
      <c r="N58" s="77"/>
      <c r="O58" s="171"/>
      <c r="P58" s="77"/>
      <c r="Q58" s="171"/>
      <c r="R58" s="77"/>
      <c r="S58" s="171"/>
      <c r="T58" s="77"/>
      <c r="U58" s="171"/>
      <c r="V58" s="77"/>
      <c r="W58" s="171"/>
      <c r="X58" s="77"/>
      <c r="Y58" s="171"/>
      <c r="Z58" s="77"/>
      <c r="AA58" s="171"/>
      <c r="AB58" s="77"/>
      <c r="AC58" s="171"/>
      <c r="AD58" s="77"/>
    </row>
    <row r="59" spans="1:30" ht="15.75" x14ac:dyDescent="0.25">
      <c r="A59" s="6"/>
      <c r="B59" s="4"/>
      <c r="C59" s="4"/>
      <c r="E59" s="12"/>
      <c r="F59" s="12"/>
      <c r="G59" s="13"/>
      <c r="H59" s="126" t="s">
        <v>62</v>
      </c>
      <c r="I59" s="189"/>
      <c r="J59" s="172"/>
      <c r="K59" s="172" t="s">
        <v>133</v>
      </c>
      <c r="L59" s="11"/>
      <c r="M59" s="172"/>
      <c r="N59" s="11"/>
      <c r="O59" s="172"/>
      <c r="P59" s="11"/>
      <c r="Q59" s="172"/>
      <c r="R59" s="11"/>
      <c r="S59" s="172"/>
      <c r="T59" s="11"/>
      <c r="U59" s="172"/>
      <c r="V59" s="11"/>
      <c r="W59" s="172"/>
      <c r="X59" s="11"/>
      <c r="Y59" s="172"/>
      <c r="Z59" s="11"/>
      <c r="AA59" s="172"/>
      <c r="AB59" s="11"/>
      <c r="AC59" s="172"/>
      <c r="AD59" s="11"/>
    </row>
    <row r="60" spans="1:30" ht="15.75" x14ac:dyDescent="0.25">
      <c r="A60" s="6"/>
      <c r="B60" s="4"/>
      <c r="C60" s="4"/>
      <c r="E60" s="12"/>
      <c r="F60" s="12"/>
      <c r="G60" s="13"/>
      <c r="H60" s="126" t="s">
        <v>63</v>
      </c>
      <c r="I60" s="189"/>
      <c r="J60" s="172"/>
      <c r="K60" s="172" t="s">
        <v>134</v>
      </c>
      <c r="L60" s="11"/>
      <c r="M60" s="172"/>
      <c r="N60" s="11"/>
      <c r="O60" s="172"/>
      <c r="P60" s="11"/>
      <c r="Q60" s="172"/>
      <c r="R60" s="11"/>
      <c r="S60" s="172"/>
      <c r="T60" s="11"/>
      <c r="U60" s="172"/>
      <c r="V60" s="11"/>
      <c r="W60" s="172"/>
      <c r="X60" s="11"/>
      <c r="Y60" s="172"/>
      <c r="Z60" s="11"/>
      <c r="AA60" s="172"/>
      <c r="AB60" s="11"/>
      <c r="AC60" s="172"/>
      <c r="AD60" s="11"/>
    </row>
    <row r="61" spans="1:30" ht="16.5" thickBot="1" x14ac:dyDescent="0.3">
      <c r="A61" s="6"/>
      <c r="B61" s="4"/>
      <c r="C61" s="4"/>
      <c r="E61" s="12"/>
      <c r="F61" s="12"/>
      <c r="G61" s="13"/>
      <c r="H61" s="127" t="s">
        <v>137</v>
      </c>
      <c r="I61" s="190" t="s">
        <v>136</v>
      </c>
      <c r="J61" s="238"/>
      <c r="K61" s="173" t="s">
        <v>135</v>
      </c>
      <c r="L61" s="36"/>
      <c r="M61" s="173"/>
      <c r="N61" s="36"/>
      <c r="O61" s="173"/>
      <c r="P61" s="36"/>
      <c r="Q61" s="173"/>
      <c r="R61" s="36"/>
      <c r="S61" s="173"/>
      <c r="T61" s="36"/>
      <c r="U61" s="173"/>
      <c r="V61" s="36"/>
      <c r="W61" s="173"/>
      <c r="X61" s="36"/>
      <c r="Y61" s="173"/>
      <c r="Z61" s="36"/>
      <c r="AA61" s="173"/>
      <c r="AB61" s="36"/>
      <c r="AC61" s="173"/>
      <c r="AD61" s="36"/>
    </row>
    <row r="62" spans="1:30" ht="17.25" thickTop="1" thickBot="1" x14ac:dyDescent="0.3">
      <c r="A62" s="78"/>
      <c r="B62" s="79" t="s">
        <v>54</v>
      </c>
      <c r="C62" s="46" t="s">
        <v>11</v>
      </c>
      <c r="D62" s="47"/>
      <c r="E62" s="149">
        <v>5009.3999999999996</v>
      </c>
      <c r="F62" s="149">
        <v>4672.76</v>
      </c>
      <c r="G62" s="150">
        <v>336.64</v>
      </c>
      <c r="H62" s="48"/>
      <c r="I62" s="191"/>
      <c r="J62" s="191">
        <v>1683.22</v>
      </c>
      <c r="K62" s="174"/>
      <c r="L62" s="174">
        <v>3326.18</v>
      </c>
      <c r="M62" s="55"/>
      <c r="N62" s="82"/>
      <c r="O62" s="55"/>
      <c r="P62" s="82"/>
      <c r="Q62" s="55"/>
      <c r="R62" s="82"/>
      <c r="S62" s="55"/>
      <c r="T62" s="82"/>
      <c r="U62" s="55"/>
      <c r="V62" s="82"/>
      <c r="W62" s="55"/>
      <c r="X62" s="82"/>
      <c r="Y62" s="55"/>
      <c r="Z62" s="82"/>
      <c r="AA62" s="55"/>
      <c r="AB62" s="82"/>
      <c r="AC62" s="55"/>
      <c r="AD62" s="82"/>
    </row>
    <row r="63" spans="1:30" ht="48.75" thickTop="1" thickBot="1" x14ac:dyDescent="0.3">
      <c r="A63" s="69" t="s">
        <v>66</v>
      </c>
      <c r="B63" s="40" t="s">
        <v>29</v>
      </c>
      <c r="C63" s="152">
        <v>3318070.21</v>
      </c>
      <c r="D63" s="25" t="s">
        <v>20</v>
      </c>
      <c r="E63" s="151">
        <v>5458.43</v>
      </c>
      <c r="F63" s="152">
        <v>26858.38</v>
      </c>
      <c r="G63" s="153">
        <v>8613.4599999999991</v>
      </c>
      <c r="H63" s="128"/>
      <c r="I63" s="192"/>
      <c r="J63" s="61"/>
      <c r="K63" s="223"/>
      <c r="L63" s="223">
        <v>8613.4599999999991</v>
      </c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7"/>
      <c r="AD63" s="237"/>
    </row>
    <row r="64" spans="1:30" ht="17.25" thickTop="1" thickBot="1" x14ac:dyDescent="0.3">
      <c r="A64" s="78"/>
      <c r="B64" s="79" t="s">
        <v>64</v>
      </c>
      <c r="C64" s="156">
        <v>3318070.21</v>
      </c>
      <c r="D64" s="47"/>
      <c r="E64" s="149">
        <v>5458.43</v>
      </c>
      <c r="F64" s="149">
        <v>26858.38</v>
      </c>
      <c r="G64" s="150">
        <v>8613.4599999999991</v>
      </c>
      <c r="H64" s="48"/>
      <c r="I64" s="193"/>
      <c r="J64" s="55"/>
      <c r="K64" s="55"/>
      <c r="L64" s="82"/>
      <c r="M64" s="55"/>
      <c r="N64" s="82"/>
      <c r="O64" s="55"/>
      <c r="P64" s="82"/>
      <c r="Q64" s="55"/>
      <c r="R64" s="82"/>
      <c r="S64" s="55"/>
      <c r="T64" s="82"/>
      <c r="U64" s="55"/>
      <c r="V64" s="82"/>
      <c r="W64" s="55"/>
      <c r="X64" s="82"/>
      <c r="Y64" s="55"/>
      <c r="Z64" s="82"/>
      <c r="AA64" s="55"/>
      <c r="AB64" s="82"/>
      <c r="AC64" s="55"/>
      <c r="AD64" s="82"/>
    </row>
    <row r="65" spans="1:30" ht="32.25" thickTop="1" x14ac:dyDescent="0.25">
      <c r="A65" s="83" t="s">
        <v>21</v>
      </c>
      <c r="B65" s="73" t="s">
        <v>39</v>
      </c>
      <c r="C65" s="157">
        <v>1034096.49</v>
      </c>
      <c r="D65" s="68" t="s">
        <v>51</v>
      </c>
      <c r="E65" s="154">
        <v>60237.3</v>
      </c>
      <c r="F65" s="155">
        <v>12270.4</v>
      </c>
      <c r="G65" s="155">
        <v>47966.9</v>
      </c>
      <c r="H65" s="129" t="s">
        <v>52</v>
      </c>
      <c r="I65" s="194" t="s">
        <v>67</v>
      </c>
      <c r="J65" s="239">
        <f>25935.76/7.5345</f>
        <v>3442.2669055677216</v>
      </c>
      <c r="K65" s="194" t="s">
        <v>71</v>
      </c>
      <c r="L65" s="242">
        <f>23774.44/7.5345</f>
        <v>3155.410445285022</v>
      </c>
      <c r="M65" s="194" t="s">
        <v>75</v>
      </c>
      <c r="N65" s="242">
        <f>21358.35/7.5345</f>
        <v>2834.7401951025281</v>
      </c>
      <c r="O65" s="194" t="s">
        <v>79</v>
      </c>
      <c r="P65" s="242">
        <f>18586.71/7.5345</f>
        <v>2466.8803503882141</v>
      </c>
      <c r="Q65" s="194" t="s">
        <v>83</v>
      </c>
      <c r="R65" s="242">
        <f>15993.71/7.5345</f>
        <v>2122.7301081690885</v>
      </c>
      <c r="S65" s="194" t="s">
        <v>87</v>
      </c>
      <c r="T65" s="242">
        <f>13400.14/7.5345</f>
        <v>1778.504213949167</v>
      </c>
      <c r="U65" s="194" t="s">
        <v>92</v>
      </c>
      <c r="V65" s="242">
        <f>10897.12/7.5345</f>
        <v>1446.2963700311898</v>
      </c>
      <c r="W65" s="194" t="s">
        <v>95</v>
      </c>
      <c r="X65" s="242">
        <f>8212.73/7.5345</f>
        <v>1090.0165903510517</v>
      </c>
      <c r="Y65" s="194" t="s">
        <v>98</v>
      </c>
      <c r="Z65" s="242">
        <f>5619.41/7.5345</f>
        <v>745.82387683323373</v>
      </c>
      <c r="AA65" s="194" t="s">
        <v>102</v>
      </c>
      <c r="AB65" s="242">
        <f>3025.84/7.5345</f>
        <v>401.59798261331207</v>
      </c>
      <c r="AC65" s="247" t="s">
        <v>180</v>
      </c>
      <c r="AD65" s="242">
        <f>435.89/7.5345</f>
        <v>57.852544959851343</v>
      </c>
    </row>
    <row r="66" spans="1:30" ht="15.75" x14ac:dyDescent="0.25">
      <c r="A66" s="6"/>
      <c r="B66" s="4"/>
      <c r="C66" s="4"/>
      <c r="E66" s="12"/>
      <c r="F66" s="12"/>
      <c r="G66" s="13"/>
      <c r="H66" s="127" t="s">
        <v>53</v>
      </c>
      <c r="I66" s="190" t="s">
        <v>68</v>
      </c>
      <c r="J66" s="240">
        <f>26005.39/7.5345</f>
        <v>3451.5083947176317</v>
      </c>
      <c r="K66" s="224" t="s">
        <v>72</v>
      </c>
      <c r="L66" s="243">
        <f>23383.01/7.5345</f>
        <v>3103.4587563872847</v>
      </c>
      <c r="M66" s="190" t="s">
        <v>76</v>
      </c>
      <c r="N66" s="243">
        <f>20703.89/7.5345</f>
        <v>2747.8784259074919</v>
      </c>
      <c r="O66" s="190" t="s">
        <v>80</v>
      </c>
      <c r="P66" s="243">
        <f>18138.22/7.5345</f>
        <v>2407.3554980423387</v>
      </c>
      <c r="Q66" s="190" t="s">
        <v>84</v>
      </c>
      <c r="R66" s="243">
        <f>15515.82/7.5345</f>
        <v>2059.3032052558233</v>
      </c>
      <c r="S66" s="190" t="s">
        <v>88</v>
      </c>
      <c r="T66" s="243">
        <f>12893.44/7.5345</f>
        <v>1711.2535669254762</v>
      </c>
      <c r="U66" s="190" t="s">
        <v>91</v>
      </c>
      <c r="V66" s="243">
        <f>10242.98/7.5345</f>
        <v>1359.4770721348461</v>
      </c>
      <c r="W66" s="190" t="s">
        <v>60</v>
      </c>
      <c r="X66" s="243">
        <f>7648.65/7.5345</f>
        <v>1015.1503085805294</v>
      </c>
      <c r="Y66" s="190" t="s">
        <v>99</v>
      </c>
      <c r="Z66" s="243">
        <f>5026.25/7.5345</f>
        <v>667.09801579401415</v>
      </c>
      <c r="AA66" s="190" t="s">
        <v>103</v>
      </c>
      <c r="AB66" s="243">
        <f>2403.87/7.5345</f>
        <v>319.04837746366712</v>
      </c>
      <c r="AC66" s="248" t="s">
        <v>106</v>
      </c>
      <c r="AD66" s="243">
        <v>0</v>
      </c>
    </row>
    <row r="67" spans="1:30" ht="15.75" x14ac:dyDescent="0.25">
      <c r="A67" s="6"/>
      <c r="B67" s="4"/>
      <c r="C67" s="4"/>
      <c r="E67" s="12"/>
      <c r="F67" s="12"/>
      <c r="G67" s="13"/>
      <c r="H67" s="127" t="s">
        <v>58</v>
      </c>
      <c r="I67" s="190" t="s">
        <v>69</v>
      </c>
      <c r="J67" s="240">
        <f>25630.77/7.5345</f>
        <v>3401.7877762293447</v>
      </c>
      <c r="K67" s="190" t="s">
        <v>73</v>
      </c>
      <c r="L67" s="243">
        <f>22979.56/7.5345</f>
        <v>3049.9117393324041</v>
      </c>
      <c r="M67" s="190" t="s">
        <v>77</v>
      </c>
      <c r="N67" s="243">
        <f>20272.81/7.5345</f>
        <v>2690.6642776561152</v>
      </c>
      <c r="O67" s="190" t="s">
        <v>81</v>
      </c>
      <c r="P67" s="243">
        <f>17677.14/7.5345</f>
        <v>2346.1596655385224</v>
      </c>
      <c r="Q67" s="190" t="s">
        <v>85</v>
      </c>
      <c r="R67" s="243">
        <f>15025.93/7.5345</f>
        <v>1994.283628641582</v>
      </c>
      <c r="S67" s="190" t="s">
        <v>89</v>
      </c>
      <c r="T67" s="243">
        <f>12374.72/7.5345</f>
        <v>1642.4075917446412</v>
      </c>
      <c r="U67" s="190" t="s">
        <v>93</v>
      </c>
      <c r="V67" s="243">
        <f>9696.94/7.5345</f>
        <v>1287.005109828124</v>
      </c>
      <c r="W67" s="190" t="s">
        <v>96</v>
      </c>
      <c r="X67" s="243">
        <f>7072.3/7.5345</f>
        <v>938.65551795075976</v>
      </c>
      <c r="Y67" s="190" t="s">
        <v>100</v>
      </c>
      <c r="Z67" s="243">
        <f>4421.08/7.5345</f>
        <v>586.77815382573488</v>
      </c>
      <c r="AA67" s="190" t="s">
        <v>104</v>
      </c>
      <c r="AB67" s="243">
        <f>1769.88/7.5345</f>
        <v>234.90344415687835</v>
      </c>
      <c r="AC67" s="248" t="s">
        <v>107</v>
      </c>
      <c r="AD67" s="243">
        <v>0</v>
      </c>
    </row>
    <row r="68" spans="1:30" ht="16.5" thickBot="1" x14ac:dyDescent="0.3">
      <c r="A68" s="6"/>
      <c r="B68" s="4"/>
      <c r="C68" s="4"/>
      <c r="E68" s="12"/>
      <c r="F68" s="12"/>
      <c r="G68" s="13"/>
      <c r="H68" s="127" t="s">
        <v>59</v>
      </c>
      <c r="I68" s="190" t="s">
        <v>70</v>
      </c>
      <c r="J68" s="240">
        <f>24965.58/7.5345</f>
        <v>3313.5018913000199</v>
      </c>
      <c r="K68" s="190" t="s">
        <v>74</v>
      </c>
      <c r="L68" s="243">
        <f>22314.35/7.5345</f>
        <v>2961.6231999469105</v>
      </c>
      <c r="M68" s="190" t="s">
        <v>78</v>
      </c>
      <c r="N68" s="243">
        <f>19609.42/7.5345</f>
        <v>2602.617293781936</v>
      </c>
      <c r="O68" s="190" t="s">
        <v>82</v>
      </c>
      <c r="P68" s="243">
        <f>17011.94/7.5345</f>
        <v>2257.8724533811132</v>
      </c>
      <c r="Q68" s="190" t="s">
        <v>86</v>
      </c>
      <c r="R68" s="243">
        <f>14360.73/7.5345</f>
        <v>1905.9964164841726</v>
      </c>
      <c r="S68" s="190" t="s">
        <v>90</v>
      </c>
      <c r="T68" s="243">
        <f>11709.51/7.5345</f>
        <v>1554.1190523591479</v>
      </c>
      <c r="U68" s="190" t="s">
        <v>94</v>
      </c>
      <c r="V68" s="243">
        <f>9003.55/7.5345</f>
        <v>1194.9764417015062</v>
      </c>
      <c r="W68" s="190" t="s">
        <v>97</v>
      </c>
      <c r="X68" s="243">
        <f>6407.1/7.5345</f>
        <v>850.3683057933506</v>
      </c>
      <c r="Y68" s="190" t="s">
        <v>101</v>
      </c>
      <c r="Z68" s="243">
        <f>3755.87/7.5345</f>
        <v>498.4896144402415</v>
      </c>
      <c r="AA68" s="190" t="s">
        <v>105</v>
      </c>
      <c r="AB68" s="243">
        <f>1104.67/7.5345</f>
        <v>146.61490477138497</v>
      </c>
      <c r="AC68" s="248" t="s">
        <v>108</v>
      </c>
      <c r="AD68" s="243">
        <v>0</v>
      </c>
    </row>
    <row r="69" spans="1:30" ht="17.25" thickTop="1" thickBot="1" x14ac:dyDescent="0.3">
      <c r="A69" s="84"/>
      <c r="B69" s="41" t="s">
        <v>65</v>
      </c>
      <c r="C69" s="158">
        <v>1034096.49</v>
      </c>
      <c r="D69" s="85"/>
      <c r="E69" s="159">
        <v>60237.3</v>
      </c>
      <c r="F69" s="159">
        <v>12270.4</v>
      </c>
      <c r="G69" s="160">
        <v>47966.9</v>
      </c>
      <c r="H69" s="42"/>
      <c r="I69" s="195"/>
      <c r="J69" s="241"/>
      <c r="K69" s="225"/>
      <c r="L69" s="244">
        <f>SUM(L65:L68)</f>
        <v>12270.404140951623</v>
      </c>
      <c r="M69" s="225"/>
      <c r="N69" s="245">
        <f>SUM(N65:N68)</f>
        <v>10875.900192448071</v>
      </c>
      <c r="O69" s="225"/>
      <c r="P69" s="244">
        <f>SUM(P65:P68)</f>
        <v>9478.267967350188</v>
      </c>
      <c r="Q69" s="225"/>
      <c r="R69" s="244">
        <f>SUM(R65:R68)</f>
        <v>8082.3133585506675</v>
      </c>
      <c r="S69" s="225"/>
      <c r="T69" s="244">
        <f>SUM(T65:T68)</f>
        <v>6686.2844249784321</v>
      </c>
      <c r="U69" s="225"/>
      <c r="V69" s="254">
        <f>SUM(V65:V68)</f>
        <v>5287.7549936956657</v>
      </c>
      <c r="W69" s="225"/>
      <c r="X69" s="244">
        <f>SUM(X65:X68)</f>
        <v>3894.1907226756912</v>
      </c>
      <c r="Y69" s="225"/>
      <c r="Z69" s="244">
        <f>SUM(Z65:Z68)</f>
        <v>2498.1896608932243</v>
      </c>
      <c r="AA69" s="225"/>
      <c r="AB69" s="244">
        <f>SUM(AB65:AB68)</f>
        <v>1102.1647090052425</v>
      </c>
      <c r="AC69" s="225"/>
      <c r="AD69" s="269">
        <v>57.85</v>
      </c>
    </row>
    <row r="70" spans="1:30" ht="15.75" x14ac:dyDescent="0.25">
      <c r="A70" s="18"/>
      <c r="B70" s="1"/>
      <c r="C70" s="1"/>
      <c r="D70" s="1"/>
      <c r="E70" s="1"/>
    </row>
    <row r="71" spans="1:30" ht="15.75" x14ac:dyDescent="0.25">
      <c r="A71" s="18"/>
      <c r="B71" s="1"/>
      <c r="C71" s="1"/>
      <c r="D71" s="1"/>
      <c r="E71" s="1"/>
    </row>
    <row r="72" spans="1:30" ht="15.75" x14ac:dyDescent="0.25">
      <c r="A72" s="2"/>
      <c r="B72" s="2"/>
      <c r="C72" s="2"/>
      <c r="D72" s="2"/>
      <c r="E72" s="2"/>
      <c r="F72" s="2"/>
      <c r="G72" s="2"/>
    </row>
    <row r="73" spans="1:30" ht="15.75" x14ac:dyDescent="0.25">
      <c r="A73" s="2"/>
      <c r="B73" s="2"/>
      <c r="C73" s="2"/>
      <c r="D73" s="2"/>
    </row>
    <row r="74" spans="1:30" ht="15.75" x14ac:dyDescent="0.25">
      <c r="A74" s="2"/>
      <c r="B74" s="2"/>
      <c r="C74" s="2"/>
      <c r="D74" s="2"/>
    </row>
  </sheetData>
  <mergeCells count="31">
    <mergeCell ref="A18:A19"/>
    <mergeCell ref="B18:B19"/>
    <mergeCell ref="A49:A50"/>
    <mergeCell ref="B49:B50"/>
    <mergeCell ref="A9:A10"/>
    <mergeCell ref="B9:B10"/>
    <mergeCell ref="A11:A12"/>
    <mergeCell ref="B11:B12"/>
    <mergeCell ref="A13:A14"/>
    <mergeCell ref="B13:B14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48:AD48"/>
    <mergeCell ref="I48:J48"/>
    <mergeCell ref="K48:L48"/>
    <mergeCell ref="M48:N48"/>
    <mergeCell ref="O48:P48"/>
    <mergeCell ref="AA48:AB48"/>
    <mergeCell ref="Y48:Z48"/>
    <mergeCell ref="W48:X48"/>
    <mergeCell ref="U48:V48"/>
    <mergeCell ref="S48:T48"/>
    <mergeCell ref="Q48:R48"/>
  </mergeCells>
  <conditionalFormatting sqref="E10:G10">
    <cfRule type="cellIs" dxfId="4" priority="10" stopIfTrue="1" operator="lessThan">
      <formula>0</formula>
    </cfRule>
  </conditionalFormatting>
  <conditionalFormatting sqref="E12:G12">
    <cfRule type="cellIs" dxfId="3" priority="9" stopIfTrue="1" operator="lessThan">
      <formula>0</formula>
    </cfRule>
  </conditionalFormatting>
  <conditionalFormatting sqref="E14:G17">
    <cfRule type="cellIs" dxfId="2" priority="1" stopIfTrue="1" operator="lessThan">
      <formula>0</formula>
    </cfRule>
  </conditionalFormatting>
  <conditionalFormatting sqref="E19:G19">
    <cfRule type="cellIs" dxfId="1" priority="5" stopIfTrue="1" operator="lessThan">
      <formula>0</formula>
    </cfRule>
  </conditionalFormatting>
  <conditionalFormatting sqref="E23:G23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34" fitToHeight="0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Grad Novska-krediti</vt:lpstr>
    </vt:vector>
  </TitlesOfParts>
  <Company>Grad Novska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Vuković</dc:creator>
  <cp:lastModifiedBy>Marica Vitković</cp:lastModifiedBy>
  <cp:lastPrinted>2024-05-21T08:15:33Z</cp:lastPrinted>
  <dcterms:created xsi:type="dcterms:W3CDTF">2018-05-18T10:21:36Z</dcterms:created>
  <dcterms:modified xsi:type="dcterms:W3CDTF">2024-05-22T13:26:54Z</dcterms:modified>
</cp:coreProperties>
</file>